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19200" windowHeight="6470" firstSheet="2" activeTab="5"/>
  </bookViews>
  <sheets>
    <sheet name="00_Cover_Guide" sheetId="1" r:id="rId1"/>
    <sheet name="01_Business_Case" sheetId="2" r:id="rId2"/>
    <sheet name="02_KPI_Designer" sheetId="3" r:id="rId3"/>
    <sheet name="03_Monthly_Tracker" sheetId="4" r:id="rId4"/>
    <sheet name="04_Worked_Example" sheetId="5" r:id="rId5"/>
    <sheet name="05_Executive_Cockpit" sheetId="6" r:id="rId6"/>
  </sheets>
  <calcPr calcId="162913"/>
</workbook>
</file>

<file path=xl/calcChain.xml><?xml version="1.0" encoding="utf-8"?>
<calcChain xmlns="http://schemas.openxmlformats.org/spreadsheetml/2006/main">
  <c r="V78" i="6" l="1"/>
  <c r="V74" i="6"/>
  <c r="V70" i="6"/>
  <c r="J29" i="6"/>
  <c r="I29" i="6"/>
  <c r="H29" i="6"/>
  <c r="G29" i="6"/>
  <c r="F29" i="6"/>
  <c r="C29" i="6"/>
  <c r="B29" i="6"/>
  <c r="J28" i="6"/>
  <c r="I28" i="6"/>
  <c r="H28" i="6"/>
  <c r="G28" i="6"/>
  <c r="F28" i="6"/>
  <c r="C28" i="6"/>
  <c r="B28" i="6"/>
  <c r="J27" i="6"/>
  <c r="I27" i="6"/>
  <c r="H27" i="6"/>
  <c r="G27" i="6"/>
  <c r="F27" i="6"/>
  <c r="C27" i="6"/>
  <c r="B27" i="6"/>
  <c r="J26" i="6"/>
  <c r="I26" i="6"/>
  <c r="H26" i="6"/>
  <c r="G26" i="6"/>
  <c r="F26" i="6"/>
  <c r="D26" i="6"/>
  <c r="C26" i="6"/>
  <c r="B26" i="6"/>
  <c r="J25" i="6"/>
  <c r="I25" i="6"/>
  <c r="H25" i="6"/>
  <c r="G25" i="6"/>
  <c r="F25" i="6"/>
  <c r="C25" i="6"/>
  <c r="B25" i="6"/>
  <c r="J24" i="6"/>
  <c r="I24" i="6"/>
  <c r="H24" i="6"/>
  <c r="G24" i="6"/>
  <c r="F24" i="6"/>
  <c r="C24" i="6"/>
  <c r="B24" i="6"/>
  <c r="O37" i="5"/>
  <c r="E29" i="6" s="1"/>
  <c r="L37" i="5"/>
  <c r="D29" i="6" s="1"/>
  <c r="K37" i="5"/>
  <c r="O36" i="5"/>
  <c r="L36" i="5"/>
  <c r="N36" i="5" s="1"/>
  <c r="K36" i="5"/>
  <c r="O35" i="5"/>
  <c r="N35" i="5"/>
  <c r="M35" i="5"/>
  <c r="L35" i="5"/>
  <c r="K35" i="5"/>
  <c r="O34" i="5"/>
  <c r="N34" i="5"/>
  <c r="M34" i="5"/>
  <c r="L34" i="5"/>
  <c r="K34" i="5"/>
  <c r="O33" i="5"/>
  <c r="L33" i="5"/>
  <c r="N33" i="5" s="1"/>
  <c r="K33" i="5"/>
  <c r="O32" i="5"/>
  <c r="E27" i="6" s="1"/>
  <c r="L32" i="5"/>
  <c r="N32" i="5" s="1"/>
  <c r="K32" i="5"/>
  <c r="O31" i="5"/>
  <c r="N31" i="5"/>
  <c r="M31" i="5"/>
  <c r="L31" i="5"/>
  <c r="K31" i="5"/>
  <c r="O30" i="5"/>
  <c r="N30" i="5"/>
  <c r="M30" i="5"/>
  <c r="L30" i="5"/>
  <c r="K30" i="5"/>
  <c r="O29" i="5"/>
  <c r="E25" i="6" s="1"/>
  <c r="L29" i="5"/>
  <c r="D25" i="6" s="1"/>
  <c r="K29" i="5"/>
  <c r="O28" i="5"/>
  <c r="L28" i="5"/>
  <c r="N28" i="5" s="1"/>
  <c r="K28" i="5"/>
  <c r="O27" i="5"/>
  <c r="N27" i="5"/>
  <c r="M27" i="5"/>
  <c r="L27" i="5"/>
  <c r="K27" i="5"/>
  <c r="O26" i="5"/>
  <c r="N26" i="5"/>
  <c r="M26" i="5"/>
  <c r="L26" i="5"/>
  <c r="K26" i="5"/>
  <c r="O25" i="5"/>
  <c r="E26" i="6" s="1"/>
  <c r="L25" i="5"/>
  <c r="N25" i="5" s="1"/>
  <c r="K25" i="5"/>
  <c r="O24" i="5"/>
  <c r="E28" i="6" s="1"/>
  <c r="L24" i="5"/>
  <c r="D28" i="6" s="1"/>
  <c r="K24" i="5"/>
  <c r="O23" i="5"/>
  <c r="N23" i="5"/>
  <c r="M23" i="5"/>
  <c r="L23" i="5"/>
  <c r="K23" i="5"/>
  <c r="O22" i="5"/>
  <c r="N22" i="5"/>
  <c r="L22" i="5"/>
  <c r="M22" i="5" s="1"/>
  <c r="K22" i="5"/>
  <c r="O21" i="5"/>
  <c r="L21" i="5"/>
  <c r="N21" i="5" s="1"/>
  <c r="K21" i="5"/>
  <c r="O20" i="5"/>
  <c r="L20" i="5"/>
  <c r="N20" i="5" s="1"/>
  <c r="K20" i="5"/>
  <c r="O19" i="5"/>
  <c r="N19" i="5"/>
  <c r="M19" i="5"/>
  <c r="L19" i="5"/>
  <c r="K19" i="5"/>
  <c r="O18" i="5"/>
  <c r="N18" i="5"/>
  <c r="M18" i="5"/>
  <c r="L18" i="5"/>
  <c r="K18" i="5"/>
  <c r="O17" i="5"/>
  <c r="L17" i="5"/>
  <c r="N17" i="5" s="1"/>
  <c r="K17" i="5"/>
  <c r="O16" i="5"/>
  <c r="L16" i="5"/>
  <c r="N16" i="5" s="1"/>
  <c r="K16" i="5"/>
  <c r="O15" i="5"/>
  <c r="N15" i="5"/>
  <c r="M15" i="5"/>
  <c r="L15" i="5"/>
  <c r="K15" i="5"/>
  <c r="O14" i="5"/>
  <c r="E24" i="6" s="1"/>
  <c r="N14" i="5"/>
  <c r="M14" i="5"/>
  <c r="L14" i="5"/>
  <c r="D24" i="6" s="1"/>
  <c r="K14" i="5"/>
  <c r="M70" i="4"/>
  <c r="L70" i="4"/>
  <c r="K70" i="4"/>
  <c r="J70" i="4"/>
  <c r="I70" i="4"/>
  <c r="H70" i="4"/>
  <c r="G70" i="4"/>
  <c r="F70" i="4"/>
  <c r="E70" i="4"/>
  <c r="D70" i="4"/>
  <c r="C70" i="4"/>
  <c r="B70" i="4"/>
  <c r="M69" i="4"/>
  <c r="L69" i="4"/>
  <c r="K69" i="4"/>
  <c r="J69" i="4"/>
  <c r="I69" i="4"/>
  <c r="H69" i="4"/>
  <c r="G69" i="4"/>
  <c r="F69" i="4"/>
  <c r="E69" i="4"/>
  <c r="D69" i="4"/>
  <c r="C69" i="4"/>
  <c r="B69" i="4"/>
  <c r="M68" i="4"/>
  <c r="L68" i="4"/>
  <c r="K68" i="4"/>
  <c r="J68" i="4"/>
  <c r="I68" i="4"/>
  <c r="H68" i="4"/>
  <c r="G68" i="4"/>
  <c r="F68" i="4"/>
  <c r="E68" i="4"/>
  <c r="D68" i="4"/>
  <c r="C68" i="4"/>
  <c r="B68" i="4"/>
  <c r="M67" i="4"/>
  <c r="L67" i="4"/>
  <c r="K67" i="4"/>
  <c r="J67" i="4"/>
  <c r="I67" i="4"/>
  <c r="H67" i="4"/>
  <c r="G67" i="4"/>
  <c r="F67" i="4"/>
  <c r="E67" i="4"/>
  <c r="D67" i="4"/>
  <c r="C67" i="4"/>
  <c r="B67" i="4"/>
  <c r="M66" i="4"/>
  <c r="L66" i="4"/>
  <c r="K66" i="4"/>
  <c r="J66" i="4"/>
  <c r="I66" i="4"/>
  <c r="H66" i="4"/>
  <c r="G66" i="4"/>
  <c r="F66" i="4"/>
  <c r="E66" i="4"/>
  <c r="D66" i="4"/>
  <c r="C66" i="4"/>
  <c r="B66" i="4"/>
  <c r="M65" i="4"/>
  <c r="L65" i="4"/>
  <c r="K65" i="4"/>
  <c r="J65" i="4"/>
  <c r="I65" i="4"/>
  <c r="H65" i="4"/>
  <c r="G65" i="4"/>
  <c r="F65" i="4"/>
  <c r="E65" i="4"/>
  <c r="D65" i="4"/>
  <c r="C65" i="4"/>
  <c r="B65" i="4"/>
  <c r="M64" i="4"/>
  <c r="L64" i="4"/>
  <c r="K64" i="4"/>
  <c r="J64" i="4"/>
  <c r="I64" i="4"/>
  <c r="H64" i="4"/>
  <c r="G64" i="4"/>
  <c r="F64" i="4"/>
  <c r="E64" i="4"/>
  <c r="D64" i="4"/>
  <c r="C64" i="4"/>
  <c r="B64" i="4"/>
  <c r="M63" i="4"/>
  <c r="L63" i="4"/>
  <c r="K63" i="4"/>
  <c r="J63" i="4"/>
  <c r="I63" i="4"/>
  <c r="H63" i="4"/>
  <c r="G63" i="4"/>
  <c r="F63" i="4"/>
  <c r="E63" i="4"/>
  <c r="D63" i="4"/>
  <c r="C63" i="4"/>
  <c r="B63" i="4"/>
  <c r="M62" i="4"/>
  <c r="L62" i="4"/>
  <c r="K62" i="4"/>
  <c r="J62" i="4"/>
  <c r="I62" i="4"/>
  <c r="H62" i="4"/>
  <c r="G62" i="4"/>
  <c r="F62" i="4"/>
  <c r="E62" i="4"/>
  <c r="D62" i="4"/>
  <c r="C62" i="4"/>
  <c r="B62" i="4"/>
  <c r="M61" i="4"/>
  <c r="L61" i="4"/>
  <c r="K61" i="4"/>
  <c r="J61" i="4"/>
  <c r="I61" i="4"/>
  <c r="H61" i="4"/>
  <c r="G61" i="4"/>
  <c r="F61" i="4"/>
  <c r="E61" i="4"/>
  <c r="D61" i="4"/>
  <c r="C61" i="4"/>
  <c r="B61" i="4"/>
  <c r="M60" i="4"/>
  <c r="L60" i="4"/>
  <c r="K60" i="4"/>
  <c r="J60" i="4"/>
  <c r="I60" i="4"/>
  <c r="H60" i="4"/>
  <c r="G60" i="4"/>
  <c r="F60" i="4"/>
  <c r="E60" i="4"/>
  <c r="D60" i="4"/>
  <c r="C60" i="4"/>
  <c r="B60" i="4"/>
  <c r="M59" i="4"/>
  <c r="L59" i="4"/>
  <c r="K59" i="4"/>
  <c r="J59" i="4"/>
  <c r="I59" i="4"/>
  <c r="H59" i="4"/>
  <c r="G59" i="4"/>
  <c r="F59" i="4"/>
  <c r="E59" i="4"/>
  <c r="D59" i="4"/>
  <c r="C59" i="4"/>
  <c r="B59" i="4"/>
  <c r="M58" i="4"/>
  <c r="L58" i="4"/>
  <c r="K58" i="4"/>
  <c r="J58" i="4"/>
  <c r="I58" i="4"/>
  <c r="H58" i="4"/>
  <c r="G58" i="4"/>
  <c r="F58" i="4"/>
  <c r="E58" i="4"/>
  <c r="D58" i="4"/>
  <c r="C58" i="4"/>
  <c r="B58" i="4"/>
  <c r="M57" i="4"/>
  <c r="L57" i="4"/>
  <c r="K57" i="4"/>
  <c r="J57" i="4"/>
  <c r="I57" i="4"/>
  <c r="H57" i="4"/>
  <c r="G57" i="4"/>
  <c r="F57" i="4"/>
  <c r="E57" i="4"/>
  <c r="D57" i="4"/>
  <c r="C57" i="4"/>
  <c r="B57" i="4"/>
  <c r="M56" i="4"/>
  <c r="L56" i="4"/>
  <c r="K56" i="4"/>
  <c r="J56" i="4"/>
  <c r="I56" i="4"/>
  <c r="H56" i="4"/>
  <c r="G56" i="4"/>
  <c r="F56" i="4"/>
  <c r="E56" i="4"/>
  <c r="D56" i="4"/>
  <c r="C56" i="4"/>
  <c r="B56" i="4"/>
  <c r="M55" i="4"/>
  <c r="L55" i="4"/>
  <c r="K55" i="4"/>
  <c r="J55" i="4"/>
  <c r="I55" i="4"/>
  <c r="H55" i="4"/>
  <c r="G55" i="4"/>
  <c r="F55" i="4"/>
  <c r="E55" i="4"/>
  <c r="D55" i="4"/>
  <c r="C55" i="4"/>
  <c r="B55" i="4"/>
  <c r="M54" i="4"/>
  <c r="L54" i="4"/>
  <c r="K54" i="4"/>
  <c r="J54" i="4"/>
  <c r="I54" i="4"/>
  <c r="H54" i="4"/>
  <c r="G54" i="4"/>
  <c r="F54" i="4"/>
  <c r="E54" i="4"/>
  <c r="D54" i="4"/>
  <c r="C54" i="4"/>
  <c r="B54" i="4"/>
  <c r="M53" i="4"/>
  <c r="L53" i="4"/>
  <c r="K53" i="4"/>
  <c r="J53" i="4"/>
  <c r="I53" i="4"/>
  <c r="H53" i="4"/>
  <c r="G53" i="4"/>
  <c r="F53" i="4"/>
  <c r="E53" i="4"/>
  <c r="D53" i="4"/>
  <c r="C53" i="4"/>
  <c r="B53" i="4"/>
  <c r="M52" i="4"/>
  <c r="L52" i="4"/>
  <c r="K52" i="4"/>
  <c r="J52" i="4"/>
  <c r="I52" i="4"/>
  <c r="H52" i="4"/>
  <c r="G52" i="4"/>
  <c r="F52" i="4"/>
  <c r="E52" i="4"/>
  <c r="D52" i="4"/>
  <c r="C52" i="4"/>
  <c r="B52" i="4"/>
  <c r="M51" i="4"/>
  <c r="L51" i="4"/>
  <c r="K51" i="4"/>
  <c r="J51" i="4"/>
  <c r="I51" i="4"/>
  <c r="H51" i="4"/>
  <c r="G51" i="4"/>
  <c r="F51" i="4"/>
  <c r="E51" i="4"/>
  <c r="D51" i="4"/>
  <c r="C51" i="4"/>
  <c r="B51" i="4"/>
  <c r="M50" i="4"/>
  <c r="L50" i="4"/>
  <c r="K50" i="4"/>
  <c r="J50" i="4"/>
  <c r="I50" i="4"/>
  <c r="H50" i="4"/>
  <c r="G50" i="4"/>
  <c r="F50" i="4"/>
  <c r="E50" i="4"/>
  <c r="D50" i="4"/>
  <c r="C50" i="4"/>
  <c r="B50" i="4"/>
  <c r="M49" i="4"/>
  <c r="L49" i="4"/>
  <c r="K49" i="4"/>
  <c r="J49" i="4"/>
  <c r="I49" i="4"/>
  <c r="H49" i="4"/>
  <c r="G49" i="4"/>
  <c r="F49" i="4"/>
  <c r="E49" i="4"/>
  <c r="D49" i="4"/>
  <c r="C49" i="4"/>
  <c r="B49" i="4"/>
  <c r="M48" i="4"/>
  <c r="L48" i="4"/>
  <c r="K48" i="4"/>
  <c r="J48" i="4"/>
  <c r="I48" i="4"/>
  <c r="H48" i="4"/>
  <c r="G48" i="4"/>
  <c r="F48" i="4"/>
  <c r="E48" i="4"/>
  <c r="D48" i="4"/>
  <c r="C48" i="4"/>
  <c r="B48" i="4"/>
  <c r="M47" i="4"/>
  <c r="L47" i="4"/>
  <c r="K47" i="4"/>
  <c r="J47" i="4"/>
  <c r="I47" i="4"/>
  <c r="H47" i="4"/>
  <c r="G47" i="4"/>
  <c r="F47" i="4"/>
  <c r="E47" i="4"/>
  <c r="D47" i="4"/>
  <c r="C47" i="4"/>
  <c r="B47" i="4"/>
  <c r="M43" i="4"/>
  <c r="X44" i="6" s="1"/>
  <c r="L43" i="4"/>
  <c r="W44" i="6" s="1"/>
  <c r="K43" i="4"/>
  <c r="V44" i="6" s="1"/>
  <c r="J43" i="4"/>
  <c r="U44" i="6" s="1"/>
  <c r="I43" i="4"/>
  <c r="T44" i="6" s="1"/>
  <c r="H43" i="4"/>
  <c r="G43" i="4"/>
  <c r="R44" i="6" s="1"/>
  <c r="F43" i="4"/>
  <c r="Q44" i="6" s="1"/>
  <c r="E43" i="4"/>
  <c r="P44" i="6" s="1"/>
  <c r="D43" i="4"/>
  <c r="C43" i="4"/>
  <c r="N44" i="6" s="1"/>
  <c r="B43" i="4"/>
  <c r="M44" i="6" s="1"/>
  <c r="M42" i="4"/>
  <c r="V81" i="6" s="1"/>
  <c r="L42" i="4"/>
  <c r="K42" i="4"/>
  <c r="V43" i="6" s="1"/>
  <c r="J42" i="4"/>
  <c r="U43" i="6" s="1"/>
  <c r="I42" i="4"/>
  <c r="V77" i="6" s="1"/>
  <c r="H42" i="4"/>
  <c r="G42" i="4"/>
  <c r="R43" i="6" s="1"/>
  <c r="F42" i="4"/>
  <c r="Q43" i="6" s="1"/>
  <c r="E42" i="4"/>
  <c r="V73" i="6" s="1"/>
  <c r="D42" i="4"/>
  <c r="C42" i="4"/>
  <c r="N43" i="6" s="1"/>
  <c r="B42" i="4"/>
  <c r="M43" i="6" s="1"/>
  <c r="T37" i="4"/>
  <c r="U37" i="4" s="1"/>
  <c r="V37" i="4" s="1"/>
  <c r="X37" i="4" s="1"/>
  <c r="V36" i="4"/>
  <c r="X36" i="4" s="1"/>
  <c r="T36" i="4"/>
  <c r="U36" i="4" s="1"/>
  <c r="T35" i="4"/>
  <c r="U35" i="4" s="1"/>
  <c r="V35" i="4" s="1"/>
  <c r="X35" i="4" s="1"/>
  <c r="V34" i="4"/>
  <c r="X34" i="4" s="1"/>
  <c r="T34" i="4"/>
  <c r="U34" i="4" s="1"/>
  <c r="T33" i="4"/>
  <c r="U33" i="4" s="1"/>
  <c r="V33" i="4" s="1"/>
  <c r="X33" i="4" s="1"/>
  <c r="V32" i="4"/>
  <c r="X32" i="4" s="1"/>
  <c r="T32" i="4"/>
  <c r="U32" i="4" s="1"/>
  <c r="T31" i="4"/>
  <c r="U31" i="4" s="1"/>
  <c r="V31" i="4" s="1"/>
  <c r="X31" i="4" s="1"/>
  <c r="T30" i="4"/>
  <c r="U30" i="4" s="1"/>
  <c r="V30" i="4" s="1"/>
  <c r="X30" i="4" s="1"/>
  <c r="T29" i="4"/>
  <c r="U29" i="4" s="1"/>
  <c r="V29" i="4" s="1"/>
  <c r="X29" i="4" s="1"/>
  <c r="V28" i="4"/>
  <c r="X28" i="4" s="1"/>
  <c r="T28" i="4"/>
  <c r="U28" i="4" s="1"/>
  <c r="T27" i="4"/>
  <c r="U27" i="4" s="1"/>
  <c r="V27" i="4" s="1"/>
  <c r="X27" i="4" s="1"/>
  <c r="T26" i="4"/>
  <c r="U26" i="4" s="1"/>
  <c r="V26" i="4" s="1"/>
  <c r="X26" i="4" s="1"/>
  <c r="T25" i="4"/>
  <c r="U25" i="4" s="1"/>
  <c r="V25" i="4" s="1"/>
  <c r="X25" i="4" s="1"/>
  <c r="V24" i="4"/>
  <c r="X24" i="4" s="1"/>
  <c r="T24" i="4"/>
  <c r="U24" i="4" s="1"/>
  <c r="T23" i="4"/>
  <c r="U23" i="4" s="1"/>
  <c r="V23" i="4" s="1"/>
  <c r="X23" i="4" s="1"/>
  <c r="T22" i="4"/>
  <c r="U22" i="4" s="1"/>
  <c r="V22" i="4" s="1"/>
  <c r="X22" i="4" s="1"/>
  <c r="T21" i="4"/>
  <c r="U21" i="4" s="1"/>
  <c r="V21" i="4" s="1"/>
  <c r="X21" i="4" s="1"/>
  <c r="V20" i="4"/>
  <c r="X20" i="4" s="1"/>
  <c r="T20" i="4"/>
  <c r="U20" i="4" s="1"/>
  <c r="T19" i="4"/>
  <c r="U19" i="4" s="1"/>
  <c r="V19" i="4" s="1"/>
  <c r="X19" i="4" s="1"/>
  <c r="T18" i="4"/>
  <c r="U18" i="4" s="1"/>
  <c r="V18" i="4" s="1"/>
  <c r="X18" i="4" s="1"/>
  <c r="T17" i="4"/>
  <c r="U17" i="4" s="1"/>
  <c r="V17" i="4" s="1"/>
  <c r="X17" i="4" s="1"/>
  <c r="V16" i="4"/>
  <c r="X16" i="4" s="1"/>
  <c r="T16" i="4"/>
  <c r="U16" i="4" s="1"/>
  <c r="T15" i="4"/>
  <c r="U15" i="4" s="1"/>
  <c r="V15" i="4" s="1"/>
  <c r="X15" i="4" s="1"/>
  <c r="T14" i="4"/>
  <c r="U14" i="4" s="1"/>
  <c r="P7" i="4"/>
  <c r="K7" i="4"/>
  <c r="F7" i="4"/>
  <c r="L39" i="2"/>
  <c r="L38" i="2"/>
  <c r="L37" i="2"/>
  <c r="L36" i="2"/>
  <c r="L35" i="2"/>
  <c r="L34" i="2"/>
  <c r="E30" i="2"/>
  <c r="E29" i="2"/>
  <c r="E28" i="2"/>
  <c r="E27" i="2"/>
  <c r="E26" i="2"/>
  <c r="E25" i="2"/>
  <c r="E24" i="2"/>
  <c r="E23" i="2"/>
  <c r="V72" i="6" l="1"/>
  <c r="O43" i="6"/>
  <c r="O34" i="6"/>
  <c r="V80" i="6"/>
  <c r="W43" i="6"/>
  <c r="O37" i="6"/>
  <c r="O44" i="6"/>
  <c r="O35" i="6"/>
  <c r="A7" i="4"/>
  <c r="V76" i="6"/>
  <c r="S34" i="6"/>
  <c r="S43" i="6"/>
  <c r="S44" i="6"/>
  <c r="S35" i="6"/>
  <c r="F19" i="6"/>
  <c r="V14" i="4"/>
  <c r="X14" i="4" s="1"/>
  <c r="F15" i="6"/>
  <c r="F16" i="6"/>
  <c r="M16" i="5"/>
  <c r="A7" i="5" s="1"/>
  <c r="A7" i="6" s="1"/>
  <c r="M20" i="5"/>
  <c r="C16" i="6" s="1"/>
  <c r="V62" i="6" s="1"/>
  <c r="M24" i="5"/>
  <c r="C17" i="6" s="1"/>
  <c r="V63" i="6" s="1"/>
  <c r="M28" i="5"/>
  <c r="M32" i="5"/>
  <c r="C19" i="6" s="1"/>
  <c r="V65" i="6" s="1"/>
  <c r="M36" i="5"/>
  <c r="C20" i="6" s="1"/>
  <c r="V66" i="6" s="1"/>
  <c r="D15" i="6"/>
  <c r="D16" i="6"/>
  <c r="D19" i="6"/>
  <c r="D27" i="6"/>
  <c r="P34" i="6"/>
  <c r="T34" i="6"/>
  <c r="P35" i="6"/>
  <c r="T35" i="6"/>
  <c r="P37" i="6"/>
  <c r="P43" i="6"/>
  <c r="T43" i="6"/>
  <c r="X43" i="6"/>
  <c r="V71" i="6"/>
  <c r="V75" i="6"/>
  <c r="V79" i="6"/>
  <c r="M17" i="5"/>
  <c r="C15" i="6" s="1"/>
  <c r="V61" i="6" s="1"/>
  <c r="M21" i="5"/>
  <c r="N24" i="5"/>
  <c r="F17" i="6" s="1"/>
  <c r="M25" i="5"/>
  <c r="M29" i="5"/>
  <c r="C18" i="6" s="1"/>
  <c r="V64" i="6" s="1"/>
  <c r="M33" i="5"/>
  <c r="M37" i="5"/>
  <c r="E15" i="6"/>
  <c r="E16" i="6"/>
  <c r="E19" i="6"/>
  <c r="M34" i="6"/>
  <c r="Q34" i="6"/>
  <c r="M35" i="6"/>
  <c r="Q35" i="6"/>
  <c r="M37" i="6"/>
  <c r="N29" i="5"/>
  <c r="F18" i="6" s="1"/>
  <c r="N37" i="5"/>
  <c r="D20" i="6" s="1"/>
  <c r="N34" i="6"/>
  <c r="R34" i="6"/>
  <c r="N35" i="6"/>
  <c r="R35" i="6"/>
  <c r="N37" i="6"/>
  <c r="E20" i="6" l="1"/>
  <c r="F7" i="5"/>
  <c r="F7" i="6" s="1"/>
  <c r="D18" i="6"/>
  <c r="P7" i="5"/>
  <c r="K7" i="5"/>
  <c r="K7" i="6" s="1"/>
  <c r="E18" i="6"/>
  <c r="D17" i="6"/>
  <c r="F20" i="6"/>
  <c r="E17" i="6"/>
</calcChain>
</file>

<file path=xl/sharedStrings.xml><?xml version="1.0" encoding="utf-8"?>
<sst xmlns="http://schemas.openxmlformats.org/spreadsheetml/2006/main" count="1000" uniqueCount="552">
  <si>
    <t>ENTERPRISE TOOLKITS  |  https://enterprsie-toolkits.org</t>
  </si>
  <si>
    <t>ETK-PERF-KPI-2020-01  |  v1.0  |  07 December 2020</t>
  </si>
  <si>
    <t>ENTERPRISE KPI PERFORMANCE MANAGEMENT TOOLKIT</t>
  </si>
  <si>
    <t>Operating cockpit edition | From KPI architecture to monthly executive intervention</t>
  </si>
  <si>
    <t>KPI
OPERATING
SYSTEM</t>
  </si>
  <si>
    <t>A practical management system for defining decision-relevant KPIs, tracking monthly execution, identifying exceptions and assigning corrective action.</t>
  </si>
  <si>
    <t>Designed for Boards, Executive Committees and global business leaders. The workbook combines a KPI dictionary, target logic, monthly trend tracking, RAG thresholds, exception management and executive action governance.</t>
  </si>
  <si>
    <t>HOW TO USE THE TOOLKIT</t>
  </si>
  <si>
    <t>1</t>
  </si>
  <si>
    <t>2</t>
  </si>
  <si>
    <t>3</t>
  </si>
  <si>
    <t>4</t>
  </si>
  <si>
    <t>DESIGN</t>
  </si>
  <si>
    <t>TARGET</t>
  </si>
  <si>
    <t>TRACK</t>
  </si>
  <si>
    <t>ACT</t>
  </si>
  <si>
    <t>Define strategic KPI, formula, owner, direction and decision use.</t>
  </si>
  <si>
    <t>Set baseline, target, tolerance and weight with clear management intent.</t>
  </si>
  <si>
    <t>Capture monthly actuals and calculate achievement, trend and RAG status.</t>
  </si>
  <si>
    <t>Escalate exceptions, assign corrective actions and track closure.</t>
  </si>
  <si>
    <t>WORKBOOK MAP</t>
  </si>
  <si>
    <t>Sheet</t>
  </si>
  <si>
    <t>Role in the management cycle</t>
  </si>
  <si>
    <t>Primary user</t>
  </si>
  <si>
    <t>Core output</t>
  </si>
  <si>
    <t>01_Business_Case</t>
  </si>
  <si>
    <t>Fictional global manufacturing and commercial context.</t>
  </si>
  <si>
    <t>Board / ExCo</t>
  </si>
  <si>
    <t>Performance challenge and data baseline.</t>
  </si>
  <si>
    <t>02_KPI_Designer</t>
  </si>
  <si>
    <t>Reusable KPI dictionary and design template.</t>
  </si>
  <si>
    <t>Functional leaders</t>
  </si>
  <si>
    <t>Approved KPI specifications.</t>
  </si>
  <si>
    <t>03_Monthly_Tracker</t>
  </si>
  <si>
    <t>Monthly actuals, normalized achievement and trend tracking.</t>
  </si>
  <si>
    <t>Performance office</t>
  </si>
  <si>
    <t>Exception and trajectory view.</t>
  </si>
  <si>
    <t>04_Worked_Example</t>
  </si>
  <si>
    <t>Completed enterprise KPI register with FY2020 results.</t>
  </si>
  <si>
    <t>ExCo</t>
  </si>
  <si>
    <t>KPI scorecard and intervention priorities.</t>
  </si>
  <si>
    <t>05_Executive_Cockpit</t>
  </si>
  <si>
    <t>Concise management cockpit for monthly and quarterly review.</t>
  </si>
  <si>
    <t>Decision-ready performance synthesis.</t>
  </si>
  <si>
    <t>SCORING LOGIC</t>
  </si>
  <si>
    <t>Achievement Score
Higher is Better = Actual ÷ Target
Lower is Better = Target ÷ Actual
Score capped at 120%</t>
  </si>
  <si>
    <t>RAG Status
Green: Achievement ≥ 100%
Amber: 90%–99.9%
Red: &lt; 90%</t>
  </si>
  <si>
    <t>USE AND GOVERNANCE</t>
  </si>
  <si>
    <t>All business, market and KPI data in this workbook are fictional and internally consistent for executive training. The model date is FY2020. Replace all example values with verified enterprise data before using the tool for remuneration, capital allocation or external reporting. The KPI owner is accountable for data quality; the executive owner is accountable for performance and corrective action.</t>
  </si>
  <si>
    <t>Enterprise Toolkits  |  support@enterprsie-toolkits.org  |  © 2020  |  Confidential  |  Page 1 of 6</t>
  </si>
  <si>
    <t>BUSINESS CASE  |  APEXFLOW INDUSTRIAL SYSTEMS GROUP</t>
  </si>
  <si>
    <t>Global pumps, valves, automation and lifecycle services | FY2020 KPI redesign</t>
  </si>
  <si>
    <t>THE SITUATION
ApexFlow Industrial Systems Group (AISG) operates a global portfolio of engineered equipment, automation solutions and aftermarket services. Demand remains resilient, but operating performance varies materially across 27 manufacturing sites and 35 country organizations.
The Board approved a 2021–2023 agenda to improve profitable growth, delivery reliability, installed-base monetization, working-capital productivity and workforce capability. However, management currently reviews more than 180 metrics, many with inconsistent definitions, local targets and unclear ownership.
The objective is to create one enterprise KPI operating system that concentrates leadership attention on the measures that drive economic value.</t>
  </si>
  <si>
    <t>FY2020 Revenue</t>
  </si>
  <si>
    <t>Employees</t>
  </si>
  <si>
    <t>Manufacturing Sites</t>
  </si>
  <si>
    <t>Countries</t>
  </si>
  <si>
    <t>Installed Assets</t>
  </si>
  <si>
    <t>Strategic Investment</t>
  </si>
  <si>
    <t>Board review date: 07 December 2020  |  Strategy horizon: FY2021–FY2023  |  Confidentiality: Board use only</t>
  </si>
  <si>
    <t>FY2020 ENTERPRISE PERFORMANCE BASELINE</t>
  </si>
  <si>
    <t>Measure</t>
  </si>
  <si>
    <t>FY2019</t>
  </si>
  <si>
    <t>FY2020 Target</t>
  </si>
  <si>
    <t>FY2020 Actual</t>
  </si>
  <si>
    <t>Favorable Variance</t>
  </si>
  <si>
    <t>Unit</t>
  </si>
  <si>
    <t>Management interpretation</t>
  </si>
  <si>
    <t>Operating domain</t>
  </si>
  <si>
    <t>KPI design problem</t>
  </si>
  <si>
    <t>Current symptom</t>
  </si>
  <si>
    <t>Decision consequence</t>
  </si>
  <si>
    <t>Required response</t>
  </si>
  <si>
    <t>Priority</t>
  </si>
  <si>
    <t>Revenue growth</t>
  </si>
  <si>
    <t>%</t>
  </si>
  <si>
    <t>Commercial conversion and service growth are below plan.</t>
  </si>
  <si>
    <t>Financial</t>
  </si>
  <si>
    <t>Outcome-heavy metrics with weak cash and margin drivers.</t>
  </si>
  <si>
    <t>Revenue is reviewed more rigorously than cash conversion.</t>
  </si>
  <si>
    <t>Growth can be value-destructive.</t>
  </si>
  <si>
    <t>Add price, mix, working capital and service-revenue drivers.</t>
  </si>
  <si>
    <t>High</t>
  </si>
  <si>
    <t>EBITDA margin</t>
  </si>
  <si>
    <t>Mix, quality losses and freight costs dilute profitability.</t>
  </si>
  <si>
    <t>Commercial</t>
  </si>
  <si>
    <t>Country-specific definitions for pipeline and account metrics.</t>
  </si>
  <si>
    <t>Inconsistent conversion and forecast visibility.</t>
  </si>
  <si>
    <t>Resources are allocated using unreliable demand signals.</t>
  </si>
  <si>
    <t>Standardize account, pipeline and digital-attach KPIs.</t>
  </si>
  <si>
    <t>Free cash flow conversion</t>
  </si>
  <si>
    <t>Inventory and overdue receivables constrain cash.</t>
  </si>
  <si>
    <t>Operations</t>
  </si>
  <si>
    <t>Plants report local efficiency measures with different formulas.</t>
  </si>
  <si>
    <t>OEE varies by definition and exclusions.</t>
  </si>
  <si>
    <t>Benchmarking and intervention are delayed.</t>
  </si>
  <si>
    <t>Create one OEE, yield, scrap and delivery dictionary.</t>
  </si>
  <si>
    <t>Critical</t>
  </si>
  <si>
    <t>Net Promoter Score</t>
  </si>
  <si>
    <t>Index</t>
  </si>
  <si>
    <t>Customer advocacy improved but remains below ambition.</t>
  </si>
  <si>
    <t>Supply Chain</t>
  </si>
  <si>
    <t>Inventory and supplier risk reviewed after financial close.</t>
  </si>
  <si>
    <t>Shortages coexist with excess inventory.</t>
  </si>
  <si>
    <t>Cash and service levels deteriorate together.</t>
  </si>
  <si>
    <t>Use forward-looking forecast, supplier and inventory KPIs.</t>
  </si>
  <si>
    <t>On-time-in-full delivery</t>
  </si>
  <si>
    <t>Planning volatility and supplier shortages affect reliability.</t>
  </si>
  <si>
    <t>People</t>
  </si>
  <si>
    <t>Headcount metrics dominate capability and leadership indicators.</t>
  </si>
  <si>
    <t>Critical maintenance and digital roles remain open.</t>
  </si>
  <si>
    <t>Execution bottlenecks persist despite hiring.</t>
  </si>
  <si>
    <t>Track skill coverage, engagement and critical-role fill.</t>
  </si>
  <si>
    <t>Overall equipment effectiveness</t>
  </si>
  <si>
    <t>Unplanned downtime and changeover losses remain high.</t>
  </si>
  <si>
    <t>Sustainability &amp; Safety</t>
  </si>
  <si>
    <t>Lagging indicators dominate.</t>
  </si>
  <si>
    <t>Environmental and safety risks are identified late.</t>
  </si>
  <si>
    <t>Compliance and operational continuity risk increases.</t>
  </si>
  <si>
    <t>Add leading safety actions and energy-intensity measures.</t>
  </si>
  <si>
    <t>Medium</t>
  </si>
  <si>
    <t>Inventory days</t>
  </si>
  <si>
    <t>Days</t>
  </si>
  <si>
    <t>Excess and slow-moving inventory increased.</t>
  </si>
  <si>
    <t>Governance</t>
  </si>
  <si>
    <t>More than 180 metrics compete for executive attention.</t>
  </si>
  <si>
    <t>Reviews focus on data debate rather than decisions.</t>
  </si>
  <si>
    <t>Corrective action is slow and diffuse.</t>
  </si>
  <si>
    <t>Reduce to a tiered KPI architecture with clear owners.</t>
  </si>
  <si>
    <t>Employee engagement</t>
  </si>
  <si>
    <t>Engagement improved modestly, but confidence in execution is weak.</t>
  </si>
  <si>
    <t>Data</t>
  </si>
  <si>
    <t>Manual consolidation from 12 ERP and 9 MES instances.</t>
  </si>
  <si>
    <t>Monthly pack is available 12 business days after close.</t>
  </si>
  <si>
    <t>Leadership acts on stale information.</t>
  </si>
  <si>
    <t>Automate data lineage and close the reporting cycle.</t>
  </si>
  <si>
    <t>BUSINESS PORTFOLIO AND VALUE-DRIVER CONTEXT</t>
  </si>
  <si>
    <t>Business segment</t>
  </si>
  <si>
    <t>Revenue</t>
  </si>
  <si>
    <t>Revenue mix</t>
  </si>
  <si>
    <t>Service attach rate</t>
  </si>
  <si>
    <t>Strategic note</t>
  </si>
  <si>
    <t>Key production driver</t>
  </si>
  <si>
    <t>Gap to Target</t>
  </si>
  <si>
    <t>Interpretation</t>
  </si>
  <si>
    <t>Pumps &amp; Flow Systems</t>
  </si>
  <si>
    <t>Largest installed base; service monetization remains underdeveloped.</t>
  </si>
  <si>
    <t>Scrap rate</t>
  </si>
  <si>
    <t>Quality losses increased in five large plants.</t>
  </si>
  <si>
    <t>Valves &amp; Controls</t>
  </si>
  <si>
    <t>Margin affected by custom engineering and low-volume complexity.</t>
  </si>
  <si>
    <t>Unplanned downtime</t>
  </si>
  <si>
    <t>Maintenance discipline and parts availability are inconsistent.</t>
  </si>
  <si>
    <t>Industrial Automation</t>
  </si>
  <si>
    <t>Fastest growth but capability and software-release constraints.</t>
  </si>
  <si>
    <t>Forecast accuracy</t>
  </si>
  <si>
    <t>Volatile demand signals drive expediting and excess inventory.</t>
  </si>
  <si>
    <t>Lifecycle Services</t>
  </si>
  <si>
    <t>Highest margin; growth constrained by account coverage and technician capacity.</t>
  </si>
  <si>
    <t>Supplier on-time delivery</t>
  </si>
  <si>
    <t>Supplier risk management remains reactive.</t>
  </si>
  <si>
    <t>Total</t>
  </si>
  <si>
    <t>Lost-time injury frequency</t>
  </si>
  <si>
    <t>Rate</t>
  </si>
  <si>
    <t>Safety performance improved but is above target.</t>
  </si>
  <si>
    <t>CO₂ intensity</t>
  </si>
  <si>
    <t>tCO₂e / $m</t>
  </si>
  <si>
    <t>Energy efficiency projects are behind schedule.</t>
  </si>
  <si>
    <t>BOARD DECISION QUESTION</t>
  </si>
  <si>
    <t>Which enterprise KPIs should govern production and commercial performance, where are the most material FY2020 exceptions, and which corrective actions should receive priority within the USD 520 million strategic investment envelope?
The Board requires a concise KPI architecture with common formulas, accountable owners, monthly trends, RAG thresholds and explicit management actions.</t>
  </si>
  <si>
    <t>DESIGN PRINCIPLES
• Maximum 25 enterprise KPIs
• Clear separation of outcomes and drivers
• Common formula and source system
• One KPI owner and one executive owner
• Monthly exception-based review
• Corrective actions with due dates and quantified impact</t>
  </si>
  <si>
    <t>Enterprise Toolkits  |  support@enterprsie-toolkits.org  |  © 2020  |  Confidential  |  Page 2 of 6</t>
  </si>
  <si>
    <t>KPI DESIGNER &amp; DICTIONARY TEMPLATE</t>
  </si>
  <si>
    <t>Define the decision use before defining the number | Yellow cells are user inputs</t>
  </si>
  <si>
    <t>KPI ARCHITECTURE</t>
  </si>
  <si>
    <t>KPI ID</t>
  </si>
  <si>
    <t>Domain</t>
  </si>
  <si>
    <t>Strategic Objective</t>
  </si>
  <si>
    <t>KPI Name</t>
  </si>
  <si>
    <t>Decision Use</t>
  </si>
  <si>
    <t>Definition</t>
  </si>
  <si>
    <t>Formula</t>
  </si>
  <si>
    <t>Direction</t>
  </si>
  <si>
    <t>Frequency</t>
  </si>
  <si>
    <t>Data Source</t>
  </si>
  <si>
    <t>KPI Owner</t>
  </si>
  <si>
    <t>Executive Owner</t>
  </si>
  <si>
    <t>Weight</t>
  </si>
  <si>
    <t>Baseline</t>
  </si>
  <si>
    <t>Target</t>
  </si>
  <si>
    <t>Amber Threshold</t>
  </si>
  <si>
    <t>Red Threshold</t>
  </si>
  <si>
    <t>Data Quality Rating</t>
  </si>
  <si>
    <t>Approval Status</t>
  </si>
  <si>
    <t>KPI-01</t>
  </si>
  <si>
    <t>KPI-02</t>
  </si>
  <si>
    <t>KPI-03</t>
  </si>
  <si>
    <t>KPI-04</t>
  </si>
  <si>
    <t>KPI-05</t>
  </si>
  <si>
    <t>KPI-06</t>
  </si>
  <si>
    <t>KPI-07</t>
  </si>
  <si>
    <t>KPI-08</t>
  </si>
  <si>
    <t>KPI-09</t>
  </si>
  <si>
    <t>KPI-10</t>
  </si>
  <si>
    <t>KPI-11</t>
  </si>
  <si>
    <t>KPI-12</t>
  </si>
  <si>
    <t>KPI-13</t>
  </si>
  <si>
    <t>KPI-14</t>
  </si>
  <si>
    <t>KPI-15</t>
  </si>
  <si>
    <t>KPI-16</t>
  </si>
  <si>
    <t>KPI-17</t>
  </si>
  <si>
    <t>KPI-18</t>
  </si>
  <si>
    <t>KPI-19</t>
  </si>
  <si>
    <t>KPI-20</t>
  </si>
  <si>
    <t>KPI-21</t>
  </si>
  <si>
    <t>KPI-22</t>
  </si>
  <si>
    <t>KPI-23</t>
  </si>
  <si>
    <t>KPI-24</t>
  </si>
  <si>
    <t>KPI-25</t>
  </si>
  <si>
    <t>KPI-26</t>
  </si>
  <si>
    <t>KPI-27</t>
  </si>
  <si>
    <t>KPI-28</t>
  </si>
  <si>
    <t>KPI-29</t>
  </si>
  <si>
    <t>KPI-30</t>
  </si>
  <si>
    <t>KPI-31</t>
  </si>
  <si>
    <t>KPI-32</t>
  </si>
  <si>
    <t>KPI-33</t>
  </si>
  <si>
    <t>KPI-34</t>
  </si>
  <si>
    <t>KPI-35</t>
  </si>
  <si>
    <t>KPI-36</t>
  </si>
  <si>
    <t>DESIGN QUALITY CHECK</t>
  </si>
  <si>
    <t>1. Decision relevance</t>
  </si>
  <si>
    <t>2. Measurement integrity</t>
  </si>
  <si>
    <t>3. Accountability</t>
  </si>
  <si>
    <t>4. Actionability</t>
  </si>
  <si>
    <t>Does the KPI support a specific management decision? Would leaders act differently if the value changes?</t>
  </si>
  <si>
    <t>Is the formula unambiguous? Are the data source, cut-off, exclusions and unit consistently controlled?</t>
  </si>
  <si>
    <t>Is one KPI owner responsible for data and one executive owner responsible for performance?</t>
  </si>
  <si>
    <t>Are thresholds linked to corrective action, review frequency and an explicit strategic objective?</t>
  </si>
  <si>
    <t>Enterprise Toolkits  |  support@enterprsie-toolkits.org  |  © 2020  |  Confidential  |  Page 3 of 6</t>
  </si>
  <si>
    <t>MONTHLY KPI PERFORMANCE TRACKER</t>
  </si>
  <si>
    <t>FY2020 actual trajectory | Achievement normalized across different KPI units</t>
  </si>
  <si>
    <t>Latest Overall Score</t>
  </si>
  <si>
    <t>Green KPIs</t>
  </si>
  <si>
    <t>Amber KPIs</t>
  </si>
  <si>
    <t>Red KPIs</t>
  </si>
  <si>
    <t>Management rule
Every Red KPI requires a named corrective action, executive owner and due date before the monthly performance review closes.</t>
  </si>
  <si>
    <t>MONTHLY ACTUALS AND LATEST STATUS</t>
  </si>
  <si>
    <t>Jan</t>
  </si>
  <si>
    <t>Feb</t>
  </si>
  <si>
    <t>Mar</t>
  </si>
  <si>
    <t>Apr</t>
  </si>
  <si>
    <t>May</t>
  </si>
  <si>
    <t>Jun</t>
  </si>
  <si>
    <t>Jul</t>
  </si>
  <si>
    <t>Aug</t>
  </si>
  <si>
    <t>Sep</t>
  </si>
  <si>
    <t>Oct</t>
  </si>
  <si>
    <t>Nov</t>
  </si>
  <si>
    <t>Dec</t>
  </si>
  <si>
    <t>Latest</t>
  </si>
  <si>
    <t>Achievement</t>
  </si>
  <si>
    <t>Status</t>
  </si>
  <si>
    <t>12M Trend</t>
  </si>
  <si>
    <t>Exception Flag</t>
  </si>
  <si>
    <t>FIN-01</t>
  </si>
  <si>
    <t>Higher</t>
  </si>
  <si>
    <t>FIN-02</t>
  </si>
  <si>
    <t>FIN-03</t>
  </si>
  <si>
    <t>FIN-04</t>
  </si>
  <si>
    <t>Aftermarket revenue mix</t>
  </si>
  <si>
    <t>COM-01</t>
  </si>
  <si>
    <t>COM-02</t>
  </si>
  <si>
    <t>Strategic account retention</t>
  </si>
  <si>
    <t>COM-03</t>
  </si>
  <si>
    <t>COM-04</t>
  </si>
  <si>
    <t>Quote win rate</t>
  </si>
  <si>
    <t>OPS-01</t>
  </si>
  <si>
    <t>OPS-02</t>
  </si>
  <si>
    <t>OPS-03</t>
  </si>
  <si>
    <t>Lower</t>
  </si>
  <si>
    <t>OPS-04</t>
  </si>
  <si>
    <t>SCM-01</t>
  </si>
  <si>
    <t>SCM-02</t>
  </si>
  <si>
    <t>SCM-03</t>
  </si>
  <si>
    <t>SCM-04</t>
  </si>
  <si>
    <t>Premium freight ratio</t>
  </si>
  <si>
    <t>PPL-01</t>
  </si>
  <si>
    <t>PPL-02</t>
  </si>
  <si>
    <t>Critical-role fill rate</t>
  </si>
  <si>
    <t>PPL-03</t>
  </si>
  <si>
    <t>Digital maintenance proficiency</t>
  </si>
  <si>
    <t>PPL-04</t>
  </si>
  <si>
    <t>Critical-talent attrition</t>
  </si>
  <si>
    <t>ESG-01</t>
  </si>
  <si>
    <t>ESG-02</t>
  </si>
  <si>
    <t>Total recordable incident rate</t>
  </si>
  <si>
    <t>ESG-03</t>
  </si>
  <si>
    <t>CO2 intensity</t>
  </si>
  <si>
    <t>tCO2e / $m</t>
  </si>
  <si>
    <t>ESG-04</t>
  </si>
  <si>
    <t>Renewable electricity share</t>
  </si>
  <si>
    <t>NORMALIZED ENTERPRISE TRAJECTORY</t>
  </si>
  <si>
    <t>Month</t>
  </si>
  <si>
    <t>Overall Achievement</t>
  </si>
  <si>
    <t>Green KPI Count</t>
  </si>
  <si>
    <t>Enterprise Toolkits  |  support@enterprsie-toolkits.org  |  © 2020  |  Confidential  |  Page 4 of 6</t>
  </si>
  <si>
    <t>WORKED EXAMPLE  |  FY2020 ENTERPRISE KPI REGISTER</t>
  </si>
  <si>
    <t>ApexFlow Industrial Systems Group | Completed example with corrective actions</t>
  </si>
  <si>
    <t>Weighted KPI Score</t>
  </si>
  <si>
    <t>Actions Past Due</t>
  </si>
  <si>
    <t>RAG
Green ≥100%
Amber 90–99.9%
Red &lt;90%</t>
  </si>
  <si>
    <t>KPI PERFORMANCE, EXCEPTION DIAGNOSIS AND ACTION OWNERSHIP</t>
  </si>
  <si>
    <t>Weighted Score</t>
  </si>
  <si>
    <t>Trend vs. Q3</t>
  </si>
  <si>
    <t>Primary Root Cause</t>
  </si>
  <si>
    <t>Corrective Action</t>
  </si>
  <si>
    <t>Due Date</t>
  </si>
  <si>
    <t>Estimated FY2021 Impact</t>
  </si>
  <si>
    <t>Action Status</t>
  </si>
  <si>
    <t>Deliver profitable growth</t>
  </si>
  <si>
    <t>Service and automation pipeline conversion below plan; several large projects delayed.</t>
  </si>
  <si>
    <t>Reallocate commercial resources to the top 30 conversion opportunities and accelerate service campaigns.</t>
  </si>
  <si>
    <t>Group FP&amp;A</t>
  </si>
  <si>
    <t>Chief Financial Officer</t>
  </si>
  <si>
    <t>USD 85m revenue</t>
  </si>
  <si>
    <t>In Progress</t>
  </si>
  <si>
    <t>Expand operating profitability</t>
  </si>
  <si>
    <t>Adverse mix, scrap and premium freight offset pricing gains.</t>
  </si>
  <si>
    <t>Launch margin bridge by product family and protect price on low-volume engineered orders.</t>
  </si>
  <si>
    <t>Group Controlling</t>
  </si>
  <si>
    <t>USD 42m EBITDA</t>
  </si>
  <si>
    <t>Convert earnings into cash</t>
  </si>
  <si>
    <t>Inventory increased and overdue receivables rose in three regions.</t>
  </si>
  <si>
    <t>Run a 13-week cash control tower with inventory and collections sprints.</t>
  </si>
  <si>
    <t>Group Treasury</t>
  </si>
  <si>
    <t>USD 95m cash</t>
  </si>
  <si>
    <t>Grow resilient revenue</t>
  </si>
  <si>
    <t>Installed-base data and account coverage are incomplete.</t>
  </si>
  <si>
    <t>Create installed-base opportunity lists and service attach incentives for priority countries.</t>
  </si>
  <si>
    <t>Service Finance</t>
  </si>
  <si>
    <t>President, Lifecycle Services</t>
  </si>
  <si>
    <t>USD 60m recurring revenue</t>
  </si>
  <si>
    <t>Not Started</t>
  </si>
  <si>
    <t>Increase customer advocacy</t>
  </si>
  <si>
    <t>Delivery reliability and slow issue resolution reduced customer advocacy.</t>
  </si>
  <si>
    <t>Close top customer pain points through named executive account recovery plans.</t>
  </si>
  <si>
    <t>Customer Insights</t>
  </si>
  <si>
    <t>Chief Commercial Officer</t>
  </si>
  <si>
    <t>+8 NPS points</t>
  </si>
  <si>
    <t>Retain strategic accounts</t>
  </si>
  <si>
    <t>Retention target achieved; two strategic accounts still show share-of-wallet risk.</t>
  </si>
  <si>
    <t>Protect retention while deploying cross-business growth plans for the two at-risk accounts.</t>
  </si>
  <si>
    <t>Global Accounts</t>
  </si>
  <si>
    <t>USD 40m protected revenue</t>
  </si>
  <si>
    <t>Monetize the installed base</t>
  </si>
  <si>
    <t>Service offerings are introduced late in the sales process.</t>
  </si>
  <si>
    <t>Embed service configuration and pricing in every equipment quotation.</t>
  </si>
  <si>
    <t>Service Commercial</t>
  </si>
  <si>
    <t>+6 ppt attach rate</t>
  </si>
  <si>
    <t>Improve commercial effectiveness</t>
  </si>
  <si>
    <t>Qualification discipline and value articulation are inconsistent.</t>
  </si>
  <si>
    <t>Install bid/no-bid governance and value-selling coaching for the top sales teams.</t>
  </si>
  <si>
    <t>Commercial Excellence</t>
  </si>
  <si>
    <t>+3 ppt win rate</t>
  </si>
  <si>
    <t>Deliver reliably</t>
  </si>
  <si>
    <t>Supplier shortages and schedule instability reduced delivery reliability.</t>
  </si>
  <si>
    <t>Deploy daily shortage management and frozen production windows in the 12 largest plants.</t>
  </si>
  <si>
    <t>Global Operations</t>
  </si>
  <si>
    <t>Chief Operating Officer</t>
  </si>
  <si>
    <t>+5 ppt OTIF</t>
  </si>
  <si>
    <t>Improve asset productivity</t>
  </si>
  <si>
    <t>Changeover losses and unplanned downtime are above benchmark.</t>
  </si>
  <si>
    <t>Launch OEE loss-tree reviews and focused improvement in bottleneck assets.</t>
  </si>
  <si>
    <t>Manufacturing Excellence</t>
  </si>
  <si>
    <t>+4 ppt OEE</t>
  </si>
  <si>
    <t>Reduce quality loss</t>
  </si>
  <si>
    <t>Five plants show recurring casting and machining defects.</t>
  </si>
  <si>
    <t>Apply quality-at-source, process capability and supplier containment on top defect families.</t>
  </si>
  <si>
    <t>Quality Operations</t>
  </si>
  <si>
    <t>Chief Quality Officer</t>
  </si>
  <si>
    <t>USD 18m cost reduction</t>
  </si>
  <si>
    <t>Increase equipment reliability</t>
  </si>
  <si>
    <t>Preventive maintenance compliance and critical spares are inadequate.</t>
  </si>
  <si>
    <t>Implement asset-criticality maintenance plans and spare-parts min/max controls.</t>
  </si>
  <si>
    <t>Maintenance Excellence</t>
  </si>
  <si>
    <t>-3 ppt downtime</t>
  </si>
  <si>
    <t>Improve planning reliability</t>
  </si>
  <si>
    <t>Sales forecasts are biased and disconnected from capacity decisions.</t>
  </si>
  <si>
    <t>Implement consensus demand planning with forecast-bias accountability.</t>
  </si>
  <si>
    <t>Integrated Planning</t>
  </si>
  <si>
    <t>Chief Supply Chain Officer</t>
  </si>
  <si>
    <t>+10 ppt accuracy</t>
  </si>
  <si>
    <t>Strengthen supplier reliability</t>
  </si>
  <si>
    <t>Supplier recovery plans are incomplete for 18 critical suppliers.</t>
  </si>
  <si>
    <t>Create executive supplier war rooms and dual-source plans for high-risk categories.</t>
  </si>
  <si>
    <t>Strategic Sourcing</t>
  </si>
  <si>
    <t>+7 ppt supplier OTD</t>
  </si>
  <si>
    <t>Release working capital</t>
  </si>
  <si>
    <t>Planning volatility, long lead times and slow-moving stock increased inventory.</t>
  </si>
  <si>
    <t>Segment inventory, reset policies and dispose of obsolete stock.</t>
  </si>
  <si>
    <t>Working Capital Office</t>
  </si>
  <si>
    <t>USD 75m cash release</t>
  </si>
  <si>
    <t>Reduce supply-chain disruption cost</t>
  </si>
  <si>
    <t>Short-notice schedule changes drive air freight and expedites.</t>
  </si>
  <si>
    <t>Introduce premium-freight approval and root-cause review by plant and supplier.</t>
  </si>
  <si>
    <t>Logistics Excellence</t>
  </si>
  <si>
    <t>USD 12m cost reduction</t>
  </si>
  <si>
    <t>Build an engaged organization</t>
  </si>
  <si>
    <t>Engagement target was achieved, but confidence in cross-functional execution remains uneven.</t>
  </si>
  <si>
    <t>Sustain engagement and address the top ten execution barriers identified in the survey.</t>
  </si>
  <si>
    <t>People Analytics</t>
  </si>
  <si>
    <t>Chief Human Resources Officer</t>
  </si>
  <si>
    <t>+5 ppt engagement</t>
  </si>
  <si>
    <t>Staff critical roles</t>
  </si>
  <si>
    <t>Hiring cycles and succession coverage are weak for maintenance, digital and service roles.</t>
  </si>
  <si>
    <t>Create critical-role slates, accelerated hiring and internal mobility pools.</t>
  </si>
  <si>
    <t>Talent Management</t>
  </si>
  <si>
    <t>+12 ppt fill rate</t>
  </si>
  <si>
    <t>Build digital maintenance capability</t>
  </si>
  <si>
    <t>Training is not role-based and access to modern equipment data is limited.</t>
  </si>
  <si>
    <t>Launch a digital maintenance academy with certification and applied plant projects.</t>
  </si>
  <si>
    <t>Learning Academy</t>
  </si>
  <si>
    <t>+18 ppt proficiency</t>
  </si>
  <si>
    <t>Retain critical talent</t>
  </si>
  <si>
    <t>Critical specialists lack visible career paths and market-aligned rewards.</t>
  </si>
  <si>
    <t>Introduce expert career tracks, retention actions and targeted compensation reviews.</t>
  </si>
  <si>
    <t>-3 ppt attrition</t>
  </si>
  <si>
    <t>Prevent serious injuries</t>
  </si>
  <si>
    <t>Lost-time injury frequency achieved target; serious-risk action closure remains inconsistent.</t>
  </si>
  <si>
    <t>Sustain frequency performance and require weekly closure of critical safety actions.</t>
  </si>
  <si>
    <t>HSE</t>
  </si>
  <si>
    <t>LTIFR ≤0.28</t>
  </si>
  <si>
    <t>Improve total safety performance</t>
  </si>
  <si>
    <t>Recordable incidents cluster in manual handling and contractor work.</t>
  </si>
  <si>
    <t>Deploy ergonomic redesign and contractor safety controls at high-risk sites.</t>
  </si>
  <si>
    <t>TRIR ≤0.65</t>
  </si>
  <si>
    <t>Decarbonize operations</t>
  </si>
  <si>
    <t>Energy-efficiency projects are behind plan in six energy-intensive plants.</t>
  </si>
  <si>
    <t>Fund compressed-air, furnace and motor-efficiency projects with monthly benefits tracking.</t>
  </si>
  <si>
    <t>Sustainability Office</t>
  </si>
  <si>
    <t>Chief Sustainability Officer</t>
  </si>
  <si>
    <t>-0.25 tCO2e/$m</t>
  </si>
  <si>
    <t>Increase renewable energy</t>
  </si>
  <si>
    <t>Renewable procurement contracts are not available in several regions.</t>
  </si>
  <si>
    <t>Aggregate power demand and execute regional renewable electricity agreements.</t>
  </si>
  <si>
    <t>+10 ppt renewable share</t>
  </si>
  <si>
    <t>EXCEPTION GOVERNANCE PROTOCOL</t>
  </si>
  <si>
    <t>RED KPI
Root cause validated, recovery action funded, executive owner confirmed and weekly milestone review.</t>
  </si>
  <si>
    <t>AMBER KPI
Named barrier-removal plan and monthly trajectory check; escalate if recovery date slips.</t>
  </si>
  <si>
    <t>GREEN KPI
Sustain control, confirm target remains ambitious and capture transferable practices.</t>
  </si>
  <si>
    <t>DATA QUALITY
No performance decision should be made from an uncontrolled KPI definition or source.</t>
  </si>
  <si>
    <t>Enterprise Toolkits  |  support@enterprsie-toolkits.org  |  © 2020  |  Confidential  |  Page 5 of 6</t>
  </si>
  <si>
    <t>EXECUTIVE KPI OPERATING COCKPIT</t>
  </si>
  <si>
    <t>ApexFlow Industrial Systems Group | FY2020 performance and intervention agenda</t>
  </si>
  <si>
    <t>Strategic Investment Envelope</t>
  </si>
  <si>
    <t>MANAGEMENT VIEW: Performance is materially below target. The most urgent constraints are premium freight, equipment reliability, quality loss, digital maintenance capability and revenue growth.</t>
  </si>
  <si>
    <t>DOMAIN PERFORMANCE</t>
  </si>
  <si>
    <t>Score</t>
  </si>
  <si>
    <t>Green</t>
  </si>
  <si>
    <t>Amber</t>
  </si>
  <si>
    <t>Red</t>
  </si>
  <si>
    <t>Primary performance issue</t>
  </si>
  <si>
    <t>Executive owner</t>
  </si>
  <si>
    <t>Growth, cash conversion and aftermarket mix below target.</t>
  </si>
  <si>
    <t>Customer advocacy, service attach and win rate below target.</t>
  </si>
  <si>
    <t>OEE, scrap, downtime and delivery reliability are weak.</t>
  </si>
  <si>
    <t>Forecast, supplier delivery, inventory and premium freight are adverse.</t>
  </si>
  <si>
    <t>Critical-role coverage and digital capability are insufficient.</t>
  </si>
  <si>
    <t>Safety rates and decarbonization trajectory remain below plan.</t>
  </si>
  <si>
    <t>TOP PERFORMANCE EXCEPTIONS</t>
  </si>
  <si>
    <t>KPI</t>
  </si>
  <si>
    <t>Primary root cause</t>
  </si>
  <si>
    <t>Corrective action</t>
  </si>
  <si>
    <t>Due date</t>
  </si>
  <si>
    <t>FY2021 impact</t>
  </si>
  <si>
    <t>STRATEGIC INTERVENTION PORTFOLIO</t>
  </si>
  <si>
    <t>MONTHLY ENTERPRISE TRAJECTORY</t>
  </si>
  <si>
    <t>Program</t>
  </si>
  <si>
    <t>KPIs addressed</t>
  </si>
  <si>
    <t>Investment</t>
  </si>
  <si>
    <t>Executive sponsor</t>
  </si>
  <si>
    <t>FY2021 milestone</t>
  </si>
  <si>
    <t>Expected value</t>
  </si>
  <si>
    <t>Next Board checkpoint</t>
  </si>
  <si>
    <t>Decision required</t>
  </si>
  <si>
    <t>Metric</t>
  </si>
  <si>
    <t>Global operations system</t>
  </si>
  <si>
    <t>OTIF, OEE, scrap, downtime</t>
  </si>
  <si>
    <t>Deploy in 12 largest plants.</t>
  </si>
  <si>
    <t>USD 55m EBITDA / working capital</t>
  </si>
  <si>
    <t>Confirm plant wave sequencing.</t>
  </si>
  <si>
    <t>Supply-chain planning and resilience</t>
  </si>
  <si>
    <t>Forecast, supplier OTD, inventory, premium freight</t>
  </si>
  <si>
    <t>Integrated planning and 18 supplier recovery plans live.</t>
  </si>
  <si>
    <t>USD 90m cash and cost</t>
  </si>
  <si>
    <t>Approve dual-source funding.</t>
  </si>
  <si>
    <t>Commercial and service growth engine</t>
  </si>
  <si>
    <t>Revenue, NPS, retention, attach, win rate</t>
  </si>
  <si>
    <t>Top-30 growth opportunities and top-50 account plans activated.</t>
  </si>
  <si>
    <t>USD 125m revenue</t>
  </si>
  <si>
    <t>Approve account economics.</t>
  </si>
  <si>
    <t>Digital maintenance and talent academy</t>
  </si>
  <si>
    <t>OEE, downtime, critical roles, proficiency</t>
  </si>
  <si>
    <t>CHRO / COO</t>
  </si>
  <si>
    <t>First 400 employees enrolled and certified.</t>
  </si>
  <si>
    <t>4 ppt OEE improvement</t>
  </si>
  <si>
    <t>Approve academy governance.</t>
  </si>
  <si>
    <t>Cash and margin control tower</t>
  </si>
  <si>
    <t>EBITDA, FCF, inventory, freight</t>
  </si>
  <si>
    <t>13-week cash and margin bridge embedded.</t>
  </si>
  <si>
    <t>USD 120m cash / EBITDA</t>
  </si>
  <si>
    <t>Confirm benefit baselines.</t>
  </si>
  <si>
    <t>Safety and sustainable operations</t>
  </si>
  <si>
    <t>LTIFR, TRIR, CO2, renewable energy</t>
  </si>
  <si>
    <t>CSO / COO</t>
  </si>
  <si>
    <t>Critical safety actions closed; six energy projects launched.</t>
  </si>
  <si>
    <t>Risk reduction and 0.25 CO2 improvement</t>
  </si>
  <si>
    <t>Approve site investment cases.</t>
  </si>
  <si>
    <t>BOARD DECISION AND GOVERNANCE</t>
  </si>
  <si>
    <t>RECOMMENDED BOARD DECISION
Approve the USD 520 million intervention portfolio and the enterprise KPI operating model. Require every Red KPI to have a validated root cause, funded action, accountable executive and dated recovery trajectory. The Executive Committee should review exceptions monthly; the Board should review the weighted domain score, strategic outcomes and portfolio benefits quarterly.
Management should reduce the legacy metric inventory from more than 180 measures to a tiered architecture: 24 enterprise KPIs, functional driver metrics and local process controls.</t>
  </si>
  <si>
    <t>MONTHLY REVIEW AGENDA</t>
  </si>
  <si>
    <t>Agenda item</t>
  </si>
  <si>
    <t>Time</t>
  </si>
  <si>
    <t>Required evidence</t>
  </si>
  <si>
    <t>Decision focus</t>
  </si>
  <si>
    <t>Accountable role</t>
  </si>
  <si>
    <t>1. Performance headline</t>
  </si>
  <si>
    <t>10 min</t>
  </si>
  <si>
    <t>Weighted score, domain trajectory, status counts.</t>
  </si>
  <si>
    <t>What changed materially since last month?</t>
  </si>
  <si>
    <t>CFO / Performance Office</t>
  </si>
  <si>
    <t>2. Red KPI exceptions</t>
  </si>
  <si>
    <t>30 min</t>
  </si>
  <si>
    <t>Trend, action milestones, quantified recovery.</t>
  </si>
  <si>
    <t>Which root causes and actions require executive intervention?</t>
  </si>
  <si>
    <t>Executive KPI owners</t>
  </si>
  <si>
    <t>3. Cross-functional constraints</t>
  </si>
  <si>
    <t>20 min</t>
  </si>
  <si>
    <t>Dependencies, capacity, capital and policy decisions.</t>
  </si>
  <si>
    <t>Which barriers cannot be solved within one function?</t>
  </si>
  <si>
    <t>COO / ExCo</t>
  </si>
  <si>
    <t>4. Initiative portfolio</t>
  </si>
  <si>
    <t>15 min</t>
  </si>
  <si>
    <t>Program scorecard and benefits bridge.</t>
  </si>
  <si>
    <t>Are benefits, milestones and investment on plan?</t>
  </si>
  <si>
    <t>Transformation Office</t>
  </si>
  <si>
    <t>5. Decisions and commitments</t>
  </si>
  <si>
    <t>Decision log and updated action register.</t>
  </si>
  <si>
    <t>What is decided, by whom and by when?</t>
  </si>
  <si>
    <t>CEO / Company Secretary</t>
  </si>
  <si>
    <t>Enterprise Toolkits  |  support@enterprsie-toolkits.org  |  © 2020  |  Confidential  |  Page 6 of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</si>
</sst>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quot; bn&quot;"/>
    <numFmt numFmtId="165" formatCode="0.0%"/>
    <numFmt numFmtId="166" formatCode="0&quot; days&quot;"/>
    <numFmt numFmtId="167" formatCode="dd\ mmm\ yyyy"/>
    <numFmt numFmtId="168" formatCode="\$0&quot; m&quot;"/>
  </numFmts>
  <fonts count="21">
    <font>
      <sz val="11"/>
      <name val="Carlito"/>
    </font>
    <font>
      <b/>
      <sz val="9"/>
      <color rgb="FFFFFFFF"/>
      <name val="Aptos"/>
    </font>
    <font>
      <sz val="11"/>
      <name val="Aptos"/>
    </font>
    <font>
      <b/>
      <sz val="20"/>
      <color rgb="FF14212B"/>
      <name val="Aptos"/>
    </font>
    <font>
      <i/>
      <sz val="10"/>
      <color rgb="FF6B7A86"/>
      <name val="Aptos"/>
    </font>
    <font>
      <b/>
      <sz val="25"/>
      <color rgb="FFFFFFFF"/>
      <name val="Aptos"/>
    </font>
    <font>
      <b/>
      <sz val="14"/>
      <color rgb="FF14212B"/>
      <name val="Aptos"/>
    </font>
    <font>
      <sz val="11"/>
      <color rgb="FF6B7A86"/>
      <name val="Aptos"/>
    </font>
    <font>
      <b/>
      <sz val="10"/>
      <color rgb="FFFFFFFF"/>
      <name val="Aptos"/>
    </font>
    <font>
      <b/>
      <sz val="16"/>
      <color rgb="FFFFFFFF"/>
      <name val="Aptos"/>
    </font>
    <font>
      <b/>
      <sz val="11"/>
      <color rgb="FF157A6E"/>
      <name val="Aptos"/>
    </font>
    <font>
      <sz val="9"/>
      <color rgb="FF14212B"/>
      <name val="Aptos"/>
    </font>
    <font>
      <b/>
      <sz val="9"/>
      <color rgb="FF14212B"/>
      <name val="Aptos"/>
    </font>
    <font>
      <b/>
      <sz val="11"/>
      <color rgb="FF14212B"/>
      <name val="Aptos"/>
    </font>
    <font>
      <sz val="9"/>
      <color rgb="FF6B7A86"/>
      <name val="Aptos"/>
    </font>
    <font>
      <sz val="8"/>
      <color rgb="FFFFFFFF"/>
      <name val="Aptos"/>
    </font>
    <font>
      <sz val="10"/>
      <color rgb="FFFFFFFF"/>
      <name val="Aptos"/>
    </font>
    <font>
      <b/>
      <sz val="9"/>
      <color rgb="FF157A6E"/>
      <name val="Aptos"/>
    </font>
    <font>
      <sz val="10"/>
      <color rgb="FF6B7A86"/>
      <name val="Aptos"/>
    </font>
    <font>
      <b/>
      <sz val="10"/>
      <color rgb="FF157A6E"/>
      <name val="Aptos"/>
    </font>
    <font>
      <b/>
      <sz val="10"/>
      <color rgb="FF14212B"/>
      <name val="Aptos"/>
    </font>
  </fonts>
  <fills count="16">
    <fill>
      <patternFill patternType="none"/>
    </fill>
    <fill>
      <patternFill patternType="gray125"/>
    </fill>
    <fill>
      <patternFill patternType="solid">
        <fgColor rgb="FF14212B"/>
      </patternFill>
    </fill>
    <fill>
      <patternFill patternType="solid">
        <fgColor rgb="FFFFFFFF"/>
      </patternFill>
    </fill>
    <fill>
      <patternFill patternType="solid">
        <fgColor rgb="FF157A6E"/>
      </patternFill>
    </fill>
    <fill>
      <patternFill patternType="solid">
        <fgColor rgb="FFF3F6F8"/>
      </patternFill>
    </fill>
    <fill>
      <patternFill patternType="solid">
        <fgColor rgb="FF263640"/>
      </patternFill>
    </fill>
    <fill>
      <patternFill patternType="solid">
        <fgColor rgb="FFDDF1ED"/>
      </patternFill>
    </fill>
    <fill>
      <patternFill patternType="solid">
        <fgColor rgb="FFC89B3C"/>
      </patternFill>
    </fill>
    <fill>
      <patternFill patternType="solid">
        <fgColor rgb="FFF7EACB"/>
      </patternFill>
    </fill>
    <fill>
      <patternFill patternType="solid">
        <fgColor rgb="FFFFF4C7"/>
      </patternFill>
    </fill>
    <fill>
      <patternFill patternType="solid">
        <fgColor rgb="FFDFE5E9"/>
      </patternFill>
    </fill>
    <fill>
      <patternFill patternType="solid">
        <fgColor rgb="FFF7DDDD"/>
      </patternFill>
    </fill>
    <fill>
      <patternFill patternType="solid">
        <fgColor rgb="FFDCEFE5"/>
      </patternFill>
    </fill>
    <fill>
      <patternFill patternType="solid">
        <fgColor rgb="FFECE7F4"/>
      </patternFill>
    </fill>
    <fill>
      <patternFill patternType="solid">
        <fgColor rgb="FFD96C5F"/>
      </patternFill>
    </fill>
  </fills>
  <borders count="23">
    <border>
      <left/>
      <right/>
      <top/>
      <bottom/>
      <diagonal/>
    </border>
    <border>
      <left style="thin">
        <color rgb="FFDFE5E9"/>
      </left>
      <right/>
      <top style="thin">
        <color rgb="FFDFE5E9"/>
      </top>
      <bottom/>
      <diagonal/>
    </border>
    <border>
      <left/>
      <right/>
      <top style="thin">
        <color rgb="FFDFE5E9"/>
      </top>
      <bottom/>
      <diagonal/>
    </border>
    <border>
      <left/>
      <right style="thin">
        <color rgb="FFDFE5E9"/>
      </right>
      <top style="thin">
        <color rgb="FFDFE5E9"/>
      </top>
      <bottom/>
      <diagonal/>
    </border>
    <border>
      <left style="thin">
        <color rgb="FFDFE5E9"/>
      </left>
      <right/>
      <top/>
      <bottom/>
      <diagonal/>
    </border>
    <border>
      <left/>
      <right style="thin">
        <color rgb="FFDFE5E9"/>
      </right>
      <top/>
      <bottom/>
      <diagonal/>
    </border>
    <border>
      <left style="thin">
        <color rgb="FFDFE5E9"/>
      </left>
      <right/>
      <top/>
      <bottom style="thin">
        <color rgb="FFDFE5E9"/>
      </bottom>
      <diagonal/>
    </border>
    <border>
      <left/>
      <right/>
      <top/>
      <bottom style="thin">
        <color rgb="FFDFE5E9"/>
      </bottom>
      <diagonal/>
    </border>
    <border>
      <left/>
      <right style="thin">
        <color rgb="FFDFE5E9"/>
      </right>
      <top/>
      <bottom style="thin">
        <color rgb="FFDFE5E9"/>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C89B3C"/>
      </left>
      <right/>
      <top style="thin">
        <color rgb="FFC89B3C"/>
      </top>
      <bottom/>
      <diagonal/>
    </border>
    <border>
      <left/>
      <right/>
      <top style="thin">
        <color rgb="FFC89B3C"/>
      </top>
      <bottom/>
      <diagonal/>
    </border>
    <border>
      <left/>
      <right style="thin">
        <color rgb="FFC89B3C"/>
      </right>
      <top style="thin">
        <color rgb="FFC89B3C"/>
      </top>
      <bottom/>
      <diagonal/>
    </border>
    <border>
      <left style="thin">
        <color rgb="FFC89B3C"/>
      </left>
      <right/>
      <top/>
      <bottom/>
      <diagonal/>
    </border>
    <border>
      <left/>
      <right style="thin">
        <color rgb="FFC89B3C"/>
      </right>
      <top/>
      <bottom/>
      <diagonal/>
    </border>
    <border>
      <left style="thin">
        <color rgb="FFC89B3C"/>
      </left>
      <right/>
      <top/>
      <bottom style="thin">
        <color rgb="FFC89B3C"/>
      </bottom>
      <diagonal/>
    </border>
    <border>
      <left/>
      <right/>
      <top/>
      <bottom style="thin">
        <color rgb="FFC89B3C"/>
      </bottom>
      <diagonal/>
    </border>
    <border>
      <left/>
      <right style="thin">
        <color rgb="FFC89B3C"/>
      </right>
      <top/>
      <bottom style="thin">
        <color rgb="FFC89B3C"/>
      </bottom>
      <diagonal/>
    </border>
    <border>
      <left style="thin">
        <color rgb="FFDFE5E9"/>
      </left>
      <right/>
      <top style="thin">
        <color rgb="FFDFE5E9"/>
      </top>
      <bottom style="thin">
        <color rgb="FFDFE5E9"/>
      </bottom>
      <diagonal/>
    </border>
    <border>
      <left/>
      <right/>
      <top style="thin">
        <color rgb="FFDFE5E9"/>
      </top>
      <bottom style="thin">
        <color rgb="FFDFE5E9"/>
      </bottom>
      <diagonal/>
    </border>
    <border>
      <left/>
      <right style="thin">
        <color rgb="FFDFE5E9"/>
      </right>
      <top style="thin">
        <color rgb="FFDFE5E9"/>
      </top>
      <bottom style="thin">
        <color rgb="FFDFE5E9"/>
      </bottom>
      <diagonal/>
    </border>
  </borders>
  <cellStyleXfs count="1">
    <xf numFmtId="0" fontId="0" fillId="0" borderId="0"/>
  </cellStyleXfs>
  <cellXfs count="282">
    <xf numFmtId="0" fontId="0" fillId="0" borderId="0" xfId="0"/>
    <xf numFmtId="165" fontId="0" fillId="0" borderId="0" xfId="0" applyNumberFormat="1" applyFont="1" applyFill="1" applyBorder="1"/>
    <xf numFmtId="0" fontId="11" fillId="3" borderId="1" xfId="0" applyNumberFormat="1" applyFont="1" applyFill="1" applyBorder="1" applyAlignment="1">
      <alignment horizontal="center" vertical="center" wrapText="1"/>
    </xf>
    <xf numFmtId="0" fontId="11" fillId="3" borderId="4" xfId="0" applyNumberFormat="1" applyFont="1" applyFill="1" applyBorder="1" applyAlignment="1">
      <alignment horizontal="center" vertical="center" wrapText="1"/>
    </xf>
    <xf numFmtId="0" fontId="11" fillId="3" borderId="6" xfId="0" applyNumberFormat="1" applyFont="1" applyFill="1" applyBorder="1" applyAlignment="1">
      <alignment horizontal="center" vertical="center" wrapText="1"/>
    </xf>
    <xf numFmtId="0" fontId="1" fillId="6" borderId="9" xfId="0" applyNumberFormat="1" applyFont="1" applyFill="1" applyBorder="1" applyAlignment="1">
      <alignment horizontal="center" vertical="center" wrapText="1"/>
    </xf>
    <xf numFmtId="0" fontId="1" fillId="6" borderId="10" xfId="0" applyNumberFormat="1" applyFont="1" applyFill="1" applyBorder="1" applyAlignment="1">
      <alignment horizontal="center" vertical="center" wrapText="1"/>
    </xf>
    <xf numFmtId="0" fontId="1" fillId="6" borderId="11" xfId="0" applyNumberFormat="1" applyFont="1" applyFill="1" applyBorder="1" applyAlignment="1">
      <alignment horizontal="center" vertical="center" wrapText="1"/>
    </xf>
    <xf numFmtId="0" fontId="2" fillId="0" borderId="0" xfId="0" applyNumberFormat="1" applyFont="1" applyFill="1" applyBorder="1" applyAlignment="1">
      <alignment vertical="center"/>
    </xf>
    <xf numFmtId="0" fontId="2" fillId="4" borderId="0" xfId="0" applyNumberFormat="1" applyFont="1" applyFill="1" applyBorder="1" applyAlignment="1">
      <alignment vertical="center"/>
    </xf>
    <xf numFmtId="0" fontId="12" fillId="3" borderId="1" xfId="0" applyNumberFormat="1" applyFont="1" applyFill="1" applyBorder="1" applyAlignment="1">
      <alignment vertical="center" wrapText="1"/>
    </xf>
    <xf numFmtId="0" fontId="11" fillId="3" borderId="2" xfId="0" applyNumberFormat="1" applyFont="1" applyFill="1" applyBorder="1" applyAlignment="1">
      <alignment vertical="center" wrapText="1"/>
    </xf>
    <xf numFmtId="0" fontId="11" fillId="3" borderId="3" xfId="0" applyNumberFormat="1" applyFont="1" applyFill="1" applyBorder="1" applyAlignment="1">
      <alignment vertical="center" wrapText="1"/>
    </xf>
    <xf numFmtId="0" fontId="12" fillId="3" borderId="4" xfId="0" applyNumberFormat="1" applyFont="1" applyFill="1" applyBorder="1" applyAlignment="1">
      <alignment vertical="center" wrapText="1"/>
    </xf>
    <xf numFmtId="0" fontId="11" fillId="3" borderId="0" xfId="0" applyNumberFormat="1" applyFont="1" applyFill="1" applyBorder="1" applyAlignment="1">
      <alignment vertical="center" wrapText="1"/>
    </xf>
    <xf numFmtId="0" fontId="11" fillId="3" borderId="5" xfId="0" applyNumberFormat="1" applyFont="1" applyFill="1" applyBorder="1" applyAlignment="1">
      <alignment vertical="center" wrapText="1"/>
    </xf>
    <xf numFmtId="0" fontId="12" fillId="3" borderId="6" xfId="0" applyNumberFormat="1" applyFont="1" applyFill="1" applyBorder="1" applyAlignment="1">
      <alignment vertical="center" wrapText="1"/>
    </xf>
    <xf numFmtId="0" fontId="11" fillId="3" borderId="7" xfId="0" applyNumberFormat="1" applyFont="1" applyFill="1" applyBorder="1" applyAlignment="1">
      <alignment vertical="center" wrapText="1"/>
    </xf>
    <xf numFmtId="0" fontId="11" fillId="3" borderId="8" xfId="0" applyNumberFormat="1" applyFont="1" applyFill="1" applyBorder="1" applyAlignment="1">
      <alignment vertical="center" wrapText="1"/>
    </xf>
    <xf numFmtId="0" fontId="11" fillId="3" borderId="1" xfId="0" applyNumberFormat="1" applyFont="1" applyFill="1" applyBorder="1" applyAlignment="1">
      <alignment vertical="center" wrapText="1"/>
    </xf>
    <xf numFmtId="165" fontId="11" fillId="3" borderId="2" xfId="0" applyNumberFormat="1" applyFont="1" applyFill="1" applyBorder="1" applyAlignment="1">
      <alignment vertical="center" wrapText="1"/>
    </xf>
    <xf numFmtId="0" fontId="11" fillId="3" borderId="4" xfId="0" applyNumberFormat="1" applyFont="1" applyFill="1" applyBorder="1" applyAlignment="1">
      <alignment vertical="center" wrapText="1"/>
    </xf>
    <xf numFmtId="165" fontId="11" fillId="3" borderId="0" xfId="0" applyNumberFormat="1" applyFont="1" applyFill="1" applyBorder="1" applyAlignment="1">
      <alignment vertical="center" wrapText="1"/>
    </xf>
    <xf numFmtId="1" fontId="11" fillId="3" borderId="0" xfId="0" applyNumberFormat="1" applyFont="1" applyFill="1" applyBorder="1" applyAlignment="1">
      <alignment vertical="center" wrapText="1"/>
    </xf>
    <xf numFmtId="166" fontId="11" fillId="3" borderId="0" xfId="0" applyNumberFormat="1" applyFont="1" applyFill="1" applyBorder="1" applyAlignment="1">
      <alignment vertical="center" wrapText="1"/>
    </xf>
    <xf numFmtId="0" fontId="11" fillId="3" borderId="6" xfId="0" applyNumberFormat="1" applyFont="1" applyFill="1" applyBorder="1" applyAlignment="1">
      <alignment vertical="center" wrapText="1"/>
    </xf>
    <xf numFmtId="165" fontId="11" fillId="3" borderId="7" xfId="0" applyNumberFormat="1" applyFont="1" applyFill="1" applyBorder="1" applyAlignment="1">
      <alignment vertical="center" wrapText="1"/>
    </xf>
    <xf numFmtId="164" fontId="11" fillId="3" borderId="2" xfId="0" applyNumberFormat="1" applyFont="1" applyFill="1" applyBorder="1" applyAlignment="1">
      <alignment vertical="center" wrapText="1"/>
    </xf>
    <xf numFmtId="164" fontId="11" fillId="3" borderId="0" xfId="0" applyNumberFormat="1" applyFont="1" applyFill="1" applyBorder="1" applyAlignment="1">
      <alignment vertical="center" wrapText="1"/>
    </xf>
    <xf numFmtId="0" fontId="12" fillId="7" borderId="6" xfId="0" applyNumberFormat="1" applyFont="1" applyFill="1" applyBorder="1" applyAlignment="1">
      <alignment vertical="center" wrapText="1"/>
    </xf>
    <xf numFmtId="164" fontId="12" fillId="7" borderId="7" xfId="0" applyNumberFormat="1" applyFont="1" applyFill="1" applyBorder="1" applyAlignment="1">
      <alignment vertical="center" wrapText="1"/>
    </xf>
    <xf numFmtId="165" fontId="12" fillId="7" borderId="7" xfId="0" applyNumberFormat="1" applyFont="1" applyFill="1" applyBorder="1" applyAlignment="1">
      <alignment vertical="center" wrapText="1"/>
    </xf>
    <xf numFmtId="0" fontId="12" fillId="7" borderId="7" xfId="0" applyNumberFormat="1" applyFont="1" applyFill="1" applyBorder="1" applyAlignment="1">
      <alignment vertical="center" wrapText="1"/>
    </xf>
    <xf numFmtId="0" fontId="12" fillId="7" borderId="8" xfId="0" applyNumberFormat="1" applyFont="1" applyFill="1" applyBorder="1" applyAlignment="1">
      <alignment vertical="center" wrapText="1"/>
    </xf>
    <xf numFmtId="2" fontId="11" fillId="3" borderId="0" xfId="0" applyNumberFormat="1" applyFont="1" applyFill="1" applyBorder="1" applyAlignment="1">
      <alignment vertical="center" wrapText="1"/>
    </xf>
    <xf numFmtId="2" fontId="11" fillId="3" borderId="7" xfId="0" applyNumberFormat="1" applyFont="1" applyFill="1" applyBorder="1" applyAlignment="1">
      <alignment vertical="center" wrapText="1"/>
    </xf>
    <xf numFmtId="0" fontId="11" fillId="11" borderId="1" xfId="0" applyNumberFormat="1" applyFont="1" applyFill="1" applyBorder="1" applyAlignment="1">
      <alignment vertical="center" wrapText="1"/>
    </xf>
    <xf numFmtId="0" fontId="11" fillId="10" borderId="2" xfId="0" applyNumberFormat="1" applyFont="1" applyFill="1" applyBorder="1" applyAlignment="1">
      <alignment vertical="center" wrapText="1"/>
    </xf>
    <xf numFmtId="9" fontId="11" fillId="10" borderId="2" xfId="0" applyNumberFormat="1" applyFont="1" applyFill="1" applyBorder="1" applyAlignment="1">
      <alignment vertical="center" wrapText="1"/>
    </xf>
    <xf numFmtId="0" fontId="11" fillId="10" borderId="3" xfId="0" applyNumberFormat="1" applyFont="1" applyFill="1" applyBorder="1" applyAlignment="1">
      <alignment vertical="center" wrapText="1"/>
    </xf>
    <xf numFmtId="0" fontId="11" fillId="11" borderId="4" xfId="0" applyNumberFormat="1" applyFont="1" applyFill="1" applyBorder="1" applyAlignment="1">
      <alignment vertical="center" wrapText="1"/>
    </xf>
    <xf numFmtId="0" fontId="11" fillId="10" borderId="0" xfId="0" applyNumberFormat="1" applyFont="1" applyFill="1" applyBorder="1" applyAlignment="1">
      <alignment vertical="center" wrapText="1"/>
    </xf>
    <xf numFmtId="9" fontId="11" fillId="10" borderId="0" xfId="0" applyNumberFormat="1" applyFont="1" applyFill="1" applyBorder="1" applyAlignment="1">
      <alignment vertical="center" wrapText="1"/>
    </xf>
    <xf numFmtId="0" fontId="11" fillId="10" borderId="5" xfId="0" applyNumberFormat="1" applyFont="1" applyFill="1" applyBorder="1" applyAlignment="1">
      <alignment vertical="center" wrapText="1"/>
    </xf>
    <xf numFmtId="0" fontId="11" fillId="11" borderId="6" xfId="0" applyNumberFormat="1" applyFont="1" applyFill="1" applyBorder="1" applyAlignment="1">
      <alignment vertical="center" wrapText="1"/>
    </xf>
    <xf numFmtId="0" fontId="11" fillId="10" borderId="7" xfId="0" applyNumberFormat="1" applyFont="1" applyFill="1" applyBorder="1" applyAlignment="1">
      <alignment vertical="center" wrapText="1"/>
    </xf>
    <xf numFmtId="9" fontId="11" fillId="10" borderId="7" xfId="0" applyNumberFormat="1" applyFont="1" applyFill="1" applyBorder="1" applyAlignment="1">
      <alignment vertical="center" wrapText="1"/>
    </xf>
    <xf numFmtId="0" fontId="11" fillId="10" borderId="8" xfId="0" applyNumberFormat="1" applyFont="1" applyFill="1" applyBorder="1" applyAlignment="1">
      <alignment vertical="center" wrapText="1"/>
    </xf>
    <xf numFmtId="0" fontId="11" fillId="5" borderId="4" xfId="0" applyNumberFormat="1" applyFont="1" applyFill="1" applyBorder="1" applyAlignment="1">
      <alignment vertical="center" wrapText="1"/>
    </xf>
    <xf numFmtId="0" fontId="11" fillId="5" borderId="0" xfId="0" applyNumberFormat="1" applyFont="1" applyFill="1" applyBorder="1" applyAlignment="1">
      <alignment vertical="center" wrapText="1"/>
    </xf>
    <xf numFmtId="165" fontId="11" fillId="5" borderId="0" xfId="0" applyNumberFormat="1" applyFont="1" applyFill="1" applyBorder="1" applyAlignment="1">
      <alignment vertical="center" wrapText="1"/>
    </xf>
    <xf numFmtId="0" fontId="11" fillId="5" borderId="5" xfId="0" applyNumberFormat="1" applyFont="1" applyFill="1" applyBorder="1" applyAlignment="1">
      <alignment vertical="center" wrapText="1"/>
    </xf>
    <xf numFmtId="2" fontId="11" fillId="5" borderId="0" xfId="0" applyNumberFormat="1" applyFont="1" applyFill="1" applyBorder="1" applyAlignment="1">
      <alignment vertical="center" wrapText="1"/>
    </xf>
    <xf numFmtId="0" fontId="11" fillId="5" borderId="6" xfId="0" applyNumberFormat="1" applyFont="1" applyFill="1" applyBorder="1" applyAlignment="1">
      <alignment vertical="center" wrapText="1"/>
    </xf>
    <xf numFmtId="0" fontId="11" fillId="5" borderId="7" xfId="0" applyNumberFormat="1" applyFont="1" applyFill="1" applyBorder="1" applyAlignment="1">
      <alignment vertical="center" wrapText="1"/>
    </xf>
    <xf numFmtId="165" fontId="11" fillId="5" borderId="7" xfId="0" applyNumberFormat="1" applyFont="1" applyFill="1" applyBorder="1" applyAlignment="1">
      <alignment vertical="center" wrapText="1"/>
    </xf>
    <xf numFmtId="0" fontId="11" fillId="5" borderId="8" xfId="0" applyNumberFormat="1" applyFont="1" applyFill="1" applyBorder="1" applyAlignment="1">
      <alignment vertical="center" wrapText="1"/>
    </xf>
    <xf numFmtId="165" fontId="11" fillId="3" borderId="3" xfId="0" applyNumberFormat="1" applyFont="1" applyFill="1" applyBorder="1" applyAlignment="1">
      <alignment vertical="center" wrapText="1"/>
    </xf>
    <xf numFmtId="165" fontId="11" fillId="3" borderId="5" xfId="0" applyNumberFormat="1" applyFont="1" applyFill="1" applyBorder="1" applyAlignment="1">
      <alignment vertical="center" wrapText="1"/>
    </xf>
    <xf numFmtId="165" fontId="11" fillId="3" borderId="8" xfId="0" applyNumberFormat="1" applyFont="1" applyFill="1" applyBorder="1" applyAlignment="1">
      <alignment vertical="center" wrapText="1"/>
    </xf>
    <xf numFmtId="167" fontId="11" fillId="3" borderId="2" xfId="0" applyNumberFormat="1" applyFont="1" applyFill="1" applyBorder="1" applyAlignment="1">
      <alignment vertical="center" wrapText="1"/>
    </xf>
    <xf numFmtId="167" fontId="11" fillId="5" borderId="0" xfId="0" applyNumberFormat="1" applyFont="1" applyFill="1" applyBorder="1" applyAlignment="1">
      <alignment vertical="center" wrapText="1"/>
    </xf>
    <xf numFmtId="167" fontId="11" fillId="3" borderId="0" xfId="0" applyNumberFormat="1" applyFont="1" applyFill="1" applyBorder="1" applyAlignment="1">
      <alignment vertical="center" wrapText="1"/>
    </xf>
    <xf numFmtId="167" fontId="11" fillId="5" borderId="7" xfId="0" applyNumberFormat="1" applyFont="1" applyFill="1" applyBorder="1" applyAlignment="1">
      <alignment vertical="center" wrapText="1"/>
    </xf>
    <xf numFmtId="0" fontId="1" fillId="15" borderId="9" xfId="0" applyNumberFormat="1" applyFont="1" applyFill="1" applyBorder="1" applyAlignment="1">
      <alignment horizontal="center" vertical="center" wrapText="1"/>
    </xf>
    <xf numFmtId="0" fontId="1" fillId="15" borderId="10" xfId="0" applyNumberFormat="1" applyFont="1" applyFill="1" applyBorder="1" applyAlignment="1">
      <alignment horizontal="center" vertical="center" wrapText="1"/>
    </xf>
    <xf numFmtId="0" fontId="1" fillId="15" borderId="11" xfId="0" applyNumberFormat="1" applyFont="1" applyFill="1" applyBorder="1" applyAlignment="1">
      <alignment horizontal="center" vertical="center" wrapText="1"/>
    </xf>
    <xf numFmtId="0" fontId="11" fillId="13" borderId="2" xfId="0" applyNumberFormat="1" applyFont="1" applyFill="1" applyBorder="1" applyAlignment="1">
      <alignment vertical="center" wrapText="1"/>
    </xf>
    <xf numFmtId="0" fontId="11" fillId="9" borderId="2" xfId="0" applyNumberFormat="1" applyFont="1" applyFill="1" applyBorder="1" applyAlignment="1">
      <alignment vertical="center" wrapText="1"/>
    </xf>
    <xf numFmtId="0" fontId="11" fillId="12" borderId="2" xfId="0" applyNumberFormat="1" applyFont="1" applyFill="1" applyBorder="1" applyAlignment="1">
      <alignment vertical="center" wrapText="1"/>
    </xf>
    <xf numFmtId="0" fontId="11" fillId="13" borderId="0" xfId="0" applyNumberFormat="1" applyFont="1" applyFill="1" applyBorder="1" applyAlignment="1">
      <alignment vertical="center" wrapText="1"/>
    </xf>
    <xf numFmtId="0" fontId="11" fillId="9" borderId="0" xfId="0" applyNumberFormat="1" applyFont="1" applyFill="1" applyBorder="1" applyAlignment="1">
      <alignment vertical="center" wrapText="1"/>
    </xf>
    <xf numFmtId="0" fontId="11" fillId="12" borderId="0" xfId="0" applyNumberFormat="1" applyFont="1" applyFill="1" applyBorder="1" applyAlignment="1">
      <alignment vertical="center" wrapText="1"/>
    </xf>
    <xf numFmtId="0" fontId="11" fillId="13" borderId="7" xfId="0" applyNumberFormat="1" applyFont="1" applyFill="1" applyBorder="1" applyAlignment="1">
      <alignment vertical="center" wrapText="1"/>
    </xf>
    <xf numFmtId="0" fontId="11" fillId="9" borderId="7" xfId="0" applyNumberFormat="1" applyFont="1" applyFill="1" applyBorder="1" applyAlignment="1">
      <alignment vertical="center" wrapText="1"/>
    </xf>
    <xf numFmtId="0" fontId="11" fillId="12" borderId="7" xfId="0" applyNumberFormat="1" applyFont="1" applyFill="1" applyBorder="1" applyAlignment="1">
      <alignment vertical="center" wrapText="1"/>
    </xf>
    <xf numFmtId="167" fontId="11" fillId="3" borderId="7" xfId="0" applyNumberFormat="1" applyFont="1" applyFill="1" applyBorder="1" applyAlignment="1">
      <alignment vertical="center" wrapText="1"/>
    </xf>
    <xf numFmtId="168" fontId="11" fillId="3" borderId="2" xfId="0" applyNumberFormat="1" applyFont="1" applyFill="1" applyBorder="1" applyAlignment="1">
      <alignment vertical="center" wrapText="1"/>
    </xf>
    <xf numFmtId="168" fontId="11" fillId="3" borderId="0" xfId="0" applyNumberFormat="1" applyFont="1" applyFill="1" applyBorder="1" applyAlignment="1">
      <alignment vertical="center" wrapText="1"/>
    </xf>
    <xf numFmtId="0" fontId="11" fillId="3" borderId="20" xfId="0" applyNumberFormat="1" applyFont="1" applyFill="1" applyBorder="1" applyAlignment="1">
      <alignment vertical="center" wrapText="1"/>
    </xf>
    <xf numFmtId="165" fontId="11" fillId="3" borderId="21" xfId="0" applyNumberFormat="1" applyFont="1" applyFill="1" applyBorder="1" applyAlignment="1">
      <alignment vertical="center" wrapText="1"/>
    </xf>
    <xf numFmtId="0" fontId="11" fillId="3" borderId="21" xfId="0" applyNumberFormat="1" applyFont="1" applyFill="1" applyBorder="1" applyAlignment="1">
      <alignment vertical="center" wrapText="1"/>
    </xf>
    <xf numFmtId="0" fontId="11" fillId="3" borderId="22" xfId="0" applyNumberFormat="1" applyFont="1" applyFill="1" applyBorder="1" applyAlignment="1">
      <alignment vertical="center" wrapText="1"/>
    </xf>
    <xf numFmtId="168" fontId="11" fillId="3" borderId="7" xfId="0" applyNumberFormat="1" applyFont="1" applyFill="1" applyBorder="1" applyAlignment="1">
      <alignment vertical="center" wrapText="1"/>
    </xf>
    <xf numFmtId="165" fontId="2" fillId="0" borderId="0" xfId="0" applyNumberFormat="1" applyFont="1" applyFill="1" applyBorder="1" applyAlignment="1">
      <alignment vertical="center"/>
    </xf>
    <xf numFmtId="0" fontId="1" fillId="2" borderId="0" xfId="0" applyNumberFormat="1" applyFont="1" applyFill="1" applyBorder="1" applyAlignment="1">
      <alignment vertical="center"/>
    </xf>
    <xf numFmtId="0" fontId="1" fillId="2" borderId="0" xfId="0" applyNumberFormat="1" applyFont="1" applyFill="1" applyBorder="1" applyAlignment="1">
      <alignment horizontal="right" vertical="center"/>
    </xf>
    <xf numFmtId="0" fontId="3" fillId="3" borderId="0" xfId="0" applyNumberFormat="1" applyFont="1" applyFill="1" applyBorder="1" applyAlignment="1">
      <alignment vertical="center"/>
    </xf>
    <xf numFmtId="0" fontId="4" fillId="3" borderId="0" xfId="0" applyNumberFormat="1" applyFont="1" applyFill="1" applyBorder="1" applyAlignment="1">
      <alignment vertical="center"/>
    </xf>
    <xf numFmtId="0" fontId="5" fillId="4" borderId="0" xfId="0" applyNumberFormat="1" applyFont="1" applyFill="1" applyBorder="1" applyAlignment="1">
      <alignment horizontal="center" vertical="center" wrapText="1"/>
    </xf>
    <xf numFmtId="0" fontId="6" fillId="3" borderId="1" xfId="0" applyNumberFormat="1" applyFont="1" applyFill="1" applyBorder="1" applyAlignment="1">
      <alignment vertical="center" wrapText="1"/>
    </xf>
    <xf numFmtId="0" fontId="6" fillId="3" borderId="2" xfId="0" applyNumberFormat="1" applyFont="1" applyFill="1" applyBorder="1" applyAlignment="1">
      <alignment vertical="center" wrapText="1"/>
    </xf>
    <xf numFmtId="0" fontId="6" fillId="3" borderId="3" xfId="0" applyNumberFormat="1" applyFont="1" applyFill="1" applyBorder="1" applyAlignment="1">
      <alignment vertical="center" wrapText="1"/>
    </xf>
    <xf numFmtId="0" fontId="6" fillId="3" borderId="4" xfId="0" applyNumberFormat="1" applyFont="1" applyFill="1" applyBorder="1" applyAlignment="1">
      <alignment vertical="center" wrapText="1"/>
    </xf>
    <xf numFmtId="0" fontId="6" fillId="3" borderId="0" xfId="0" applyNumberFormat="1" applyFont="1" applyFill="1" applyBorder="1" applyAlignment="1">
      <alignment vertical="center" wrapText="1"/>
    </xf>
    <xf numFmtId="0" fontId="6" fillId="3" borderId="5" xfId="0" applyNumberFormat="1" applyFont="1" applyFill="1" applyBorder="1" applyAlignment="1">
      <alignment vertical="center" wrapText="1"/>
    </xf>
    <xf numFmtId="0" fontId="6" fillId="3" borderId="6" xfId="0" applyNumberFormat="1" applyFont="1" applyFill="1" applyBorder="1" applyAlignment="1">
      <alignment vertical="center" wrapText="1"/>
    </xf>
    <xf numFmtId="0" fontId="6" fillId="3" borderId="7" xfId="0" applyNumberFormat="1" applyFont="1" applyFill="1" applyBorder="1" applyAlignment="1">
      <alignment vertical="center" wrapText="1"/>
    </xf>
    <xf numFmtId="0" fontId="6" fillId="3" borderId="8" xfId="0" applyNumberFormat="1" applyFont="1" applyFill="1" applyBorder="1" applyAlignment="1">
      <alignment vertical="center" wrapText="1"/>
    </xf>
    <xf numFmtId="0" fontId="7" fillId="5" borderId="1" xfId="0" applyNumberFormat="1" applyFont="1" applyFill="1" applyBorder="1" applyAlignment="1">
      <alignment vertical="center" wrapText="1"/>
    </xf>
    <xf numFmtId="0" fontId="7" fillId="5" borderId="2" xfId="0" applyNumberFormat="1" applyFont="1" applyFill="1" applyBorder="1" applyAlignment="1">
      <alignment vertical="center" wrapText="1"/>
    </xf>
    <xf numFmtId="0" fontId="7" fillId="5" borderId="3" xfId="0" applyNumberFormat="1" applyFont="1" applyFill="1" applyBorder="1" applyAlignment="1">
      <alignment vertical="center" wrapText="1"/>
    </xf>
    <xf numFmtId="0" fontId="7" fillId="5" borderId="4" xfId="0" applyNumberFormat="1" applyFont="1" applyFill="1" applyBorder="1" applyAlignment="1">
      <alignment vertical="center" wrapText="1"/>
    </xf>
    <xf numFmtId="0" fontId="7" fillId="5" borderId="0" xfId="0" applyNumberFormat="1" applyFont="1" applyFill="1" applyBorder="1" applyAlignment="1">
      <alignment vertical="center" wrapText="1"/>
    </xf>
    <xf numFmtId="0" fontId="7" fillId="5" borderId="5" xfId="0" applyNumberFormat="1" applyFont="1" applyFill="1" applyBorder="1" applyAlignment="1">
      <alignment vertical="center" wrapText="1"/>
    </xf>
    <xf numFmtId="0" fontId="7" fillId="5" borderId="6" xfId="0" applyNumberFormat="1" applyFont="1" applyFill="1" applyBorder="1" applyAlignment="1">
      <alignment vertical="center" wrapText="1"/>
    </xf>
    <xf numFmtId="0" fontId="7" fillId="5" borderId="7" xfId="0" applyNumberFormat="1" applyFont="1" applyFill="1" applyBorder="1" applyAlignment="1">
      <alignment vertical="center" wrapText="1"/>
    </xf>
    <xf numFmtId="0" fontId="7" fillId="5" borderId="8" xfId="0" applyNumberFormat="1" applyFont="1" applyFill="1" applyBorder="1" applyAlignment="1">
      <alignment vertical="center" wrapText="1"/>
    </xf>
    <xf numFmtId="0" fontId="8" fillId="4" borderId="0" xfId="0" applyNumberFormat="1" applyFont="1" applyFill="1" applyBorder="1" applyAlignment="1">
      <alignment vertical="center"/>
    </xf>
    <xf numFmtId="0" fontId="9" fillId="6" borderId="0" xfId="0" applyNumberFormat="1" applyFont="1" applyFill="1" applyBorder="1" applyAlignment="1">
      <alignment horizontal="center" vertical="center"/>
    </xf>
    <xf numFmtId="0" fontId="10" fillId="7" borderId="0" xfId="0" applyNumberFormat="1" applyFont="1" applyFill="1" applyBorder="1" applyAlignment="1">
      <alignment horizontal="center" vertical="center"/>
    </xf>
    <xf numFmtId="0" fontId="11" fillId="3" borderId="1" xfId="0" applyNumberFormat="1" applyFont="1" applyFill="1" applyBorder="1" applyAlignment="1">
      <alignment horizontal="center" vertical="center" wrapText="1"/>
    </xf>
    <xf numFmtId="0" fontId="11" fillId="3" borderId="2" xfId="0" applyNumberFormat="1" applyFont="1" applyFill="1" applyBorder="1" applyAlignment="1">
      <alignment horizontal="center" vertical="center" wrapText="1"/>
    </xf>
    <xf numFmtId="0" fontId="11" fillId="3" borderId="3" xfId="0" applyNumberFormat="1" applyFont="1" applyFill="1" applyBorder="1" applyAlignment="1">
      <alignment horizontal="center" vertical="center" wrapText="1"/>
    </xf>
    <xf numFmtId="0" fontId="11" fillId="3" borderId="4" xfId="0" applyNumberFormat="1" applyFont="1" applyFill="1" applyBorder="1" applyAlignment="1">
      <alignment horizontal="center" vertical="center" wrapText="1"/>
    </xf>
    <xf numFmtId="0" fontId="11" fillId="3" borderId="0" xfId="0" applyNumberFormat="1" applyFont="1" applyFill="1" applyBorder="1" applyAlignment="1">
      <alignment horizontal="center" vertical="center" wrapText="1"/>
    </xf>
    <xf numFmtId="0" fontId="11" fillId="3" borderId="5" xfId="0" applyNumberFormat="1" applyFont="1" applyFill="1" applyBorder="1" applyAlignment="1">
      <alignment horizontal="center" vertical="center" wrapText="1"/>
    </xf>
    <xf numFmtId="0" fontId="11" fillId="3" borderId="6" xfId="0" applyNumberFormat="1" applyFont="1" applyFill="1" applyBorder="1" applyAlignment="1">
      <alignment horizontal="center" vertical="center" wrapText="1"/>
    </xf>
    <xf numFmtId="0" fontId="11" fillId="3" borderId="7" xfId="0" applyNumberFormat="1" applyFont="1" applyFill="1" applyBorder="1" applyAlignment="1">
      <alignment horizontal="center" vertical="center" wrapText="1"/>
    </xf>
    <xf numFmtId="0" fontId="11" fillId="3" borderId="8" xfId="0" applyNumberFormat="1" applyFont="1" applyFill="1" applyBorder="1" applyAlignment="1">
      <alignment horizontal="center" vertical="center" wrapText="1"/>
    </xf>
    <xf numFmtId="0" fontId="8" fillId="6" borderId="0" xfId="0" applyNumberFormat="1" applyFont="1" applyFill="1" applyBorder="1" applyAlignment="1">
      <alignment vertical="center"/>
    </xf>
    <xf numFmtId="0" fontId="1" fillId="6" borderId="9" xfId="0" applyNumberFormat="1" applyFont="1" applyFill="1" applyBorder="1" applyAlignment="1">
      <alignment horizontal="center" vertical="center" wrapText="1"/>
    </xf>
    <xf numFmtId="0" fontId="1" fillId="6" borderId="10" xfId="0" applyNumberFormat="1" applyFont="1" applyFill="1" applyBorder="1" applyAlignment="1">
      <alignment horizontal="center" vertical="center" wrapText="1"/>
    </xf>
    <xf numFmtId="0" fontId="1" fillId="6" borderId="11" xfId="0" applyNumberFormat="1" applyFont="1" applyFill="1" applyBorder="1" applyAlignment="1">
      <alignment horizontal="center" vertical="center" wrapText="1"/>
    </xf>
    <xf numFmtId="0" fontId="12" fillId="3" borderId="1" xfId="0" applyNumberFormat="1" applyFont="1" applyFill="1" applyBorder="1" applyAlignment="1">
      <alignment vertical="center" wrapText="1"/>
    </xf>
    <xf numFmtId="0" fontId="12" fillId="3" borderId="2" xfId="0" applyNumberFormat="1" applyFont="1" applyFill="1" applyBorder="1" applyAlignment="1">
      <alignment vertical="center" wrapText="1"/>
    </xf>
    <xf numFmtId="0" fontId="11" fillId="3" borderId="2" xfId="0" applyNumberFormat="1" applyFont="1" applyFill="1" applyBorder="1" applyAlignment="1">
      <alignment vertical="center" wrapText="1"/>
    </xf>
    <xf numFmtId="0" fontId="11" fillId="3" borderId="3" xfId="0" applyNumberFormat="1" applyFont="1" applyFill="1" applyBorder="1" applyAlignment="1">
      <alignment vertical="center" wrapText="1"/>
    </xf>
    <xf numFmtId="0" fontId="12" fillId="3" borderId="4" xfId="0" applyNumberFormat="1" applyFont="1" applyFill="1" applyBorder="1" applyAlignment="1">
      <alignment vertical="center" wrapText="1"/>
    </xf>
    <xf numFmtId="0" fontId="12" fillId="3" borderId="0" xfId="0" applyNumberFormat="1" applyFont="1" applyFill="1" applyBorder="1" applyAlignment="1">
      <alignment vertical="center" wrapText="1"/>
    </xf>
    <xf numFmtId="0" fontId="11" fillId="3" borderId="0" xfId="0" applyNumberFormat="1" applyFont="1" applyFill="1" applyBorder="1" applyAlignment="1">
      <alignment vertical="center" wrapText="1"/>
    </xf>
    <xf numFmtId="0" fontId="11" fillId="3" borderId="5" xfId="0" applyNumberFormat="1" applyFont="1" applyFill="1" applyBorder="1" applyAlignment="1">
      <alignment vertical="center" wrapText="1"/>
    </xf>
    <xf numFmtId="0" fontId="12" fillId="3" borderId="6" xfId="0" applyNumberFormat="1" applyFont="1" applyFill="1" applyBorder="1" applyAlignment="1">
      <alignment vertical="center" wrapText="1"/>
    </xf>
    <xf numFmtId="0" fontId="12" fillId="3" borderId="7" xfId="0" applyNumberFormat="1" applyFont="1" applyFill="1" applyBorder="1" applyAlignment="1">
      <alignment vertical="center" wrapText="1"/>
    </xf>
    <xf numFmtId="0" fontId="11" fillId="3" borderId="7" xfId="0" applyNumberFormat="1" applyFont="1" applyFill="1" applyBorder="1" applyAlignment="1">
      <alignment vertical="center" wrapText="1"/>
    </xf>
    <xf numFmtId="0" fontId="11" fillId="3" borderId="8" xfId="0" applyNumberFormat="1" applyFont="1" applyFill="1" applyBorder="1" applyAlignment="1">
      <alignment vertical="center" wrapText="1"/>
    </xf>
    <xf numFmtId="0" fontId="8" fillId="8" borderId="0" xfId="0" applyNumberFormat="1" applyFont="1" applyFill="1" applyBorder="1" applyAlignment="1">
      <alignment vertical="center"/>
    </xf>
    <xf numFmtId="0" fontId="13" fillId="9" borderId="12" xfId="0" applyNumberFormat="1" applyFont="1" applyFill="1" applyBorder="1" applyAlignment="1">
      <alignment horizontal="center" vertical="center" wrapText="1"/>
    </xf>
    <xf numFmtId="0" fontId="13" fillId="9" borderId="13" xfId="0" applyNumberFormat="1" applyFont="1" applyFill="1" applyBorder="1" applyAlignment="1">
      <alignment horizontal="center" vertical="center" wrapText="1"/>
    </xf>
    <xf numFmtId="0" fontId="13" fillId="9" borderId="14" xfId="0" applyNumberFormat="1" applyFont="1" applyFill="1" applyBorder="1" applyAlignment="1">
      <alignment horizontal="center" vertical="center" wrapText="1"/>
    </xf>
    <xf numFmtId="0" fontId="13" fillId="9" borderId="15" xfId="0" applyNumberFormat="1" applyFont="1" applyFill="1" applyBorder="1" applyAlignment="1">
      <alignment horizontal="center" vertical="center" wrapText="1"/>
    </xf>
    <xf numFmtId="0" fontId="13" fillId="9" borderId="0" xfId="0" applyNumberFormat="1" applyFont="1" applyFill="1" applyBorder="1" applyAlignment="1">
      <alignment horizontal="center" vertical="center" wrapText="1"/>
    </xf>
    <xf numFmtId="0" fontId="13" fillId="9" borderId="16" xfId="0" applyNumberFormat="1" applyFont="1" applyFill="1" applyBorder="1" applyAlignment="1">
      <alignment horizontal="center" vertical="center" wrapText="1"/>
    </xf>
    <xf numFmtId="0" fontId="13" fillId="9" borderId="17" xfId="0" applyNumberFormat="1" applyFont="1" applyFill="1" applyBorder="1" applyAlignment="1">
      <alignment horizontal="center" vertical="center" wrapText="1"/>
    </xf>
    <xf numFmtId="0" fontId="13" fillId="9" borderId="18" xfId="0" applyNumberFormat="1" applyFont="1" applyFill="1" applyBorder="1" applyAlignment="1">
      <alignment horizontal="center" vertical="center" wrapText="1"/>
    </xf>
    <xf numFmtId="0" fontId="13" fillId="9" borderId="19" xfId="0" applyNumberFormat="1" applyFont="1" applyFill="1" applyBorder="1" applyAlignment="1">
      <alignment horizontal="center" vertical="center" wrapText="1"/>
    </xf>
    <xf numFmtId="0" fontId="14" fillId="5" borderId="1" xfId="0" applyNumberFormat="1" applyFont="1" applyFill="1" applyBorder="1" applyAlignment="1">
      <alignment vertical="center" wrapText="1"/>
    </xf>
    <xf numFmtId="0" fontId="14" fillId="5" borderId="2" xfId="0" applyNumberFormat="1" applyFont="1" applyFill="1" applyBorder="1" applyAlignment="1">
      <alignment vertical="center" wrapText="1"/>
    </xf>
    <xf numFmtId="0" fontId="14" fillId="5" borderId="3" xfId="0" applyNumberFormat="1" applyFont="1" applyFill="1" applyBorder="1" applyAlignment="1">
      <alignment vertical="center" wrapText="1"/>
    </xf>
    <xf numFmtId="0" fontId="14" fillId="5" borderId="4" xfId="0" applyNumberFormat="1" applyFont="1" applyFill="1" applyBorder="1" applyAlignment="1">
      <alignment vertical="center" wrapText="1"/>
    </xf>
    <xf numFmtId="0" fontId="14" fillId="5" borderId="0" xfId="0" applyNumberFormat="1" applyFont="1" applyFill="1" applyBorder="1" applyAlignment="1">
      <alignment vertical="center" wrapText="1"/>
    </xf>
    <xf numFmtId="0" fontId="14" fillId="5" borderId="5" xfId="0" applyNumberFormat="1" applyFont="1" applyFill="1" applyBorder="1" applyAlignment="1">
      <alignment vertical="center" wrapText="1"/>
    </xf>
    <xf numFmtId="0" fontId="14" fillId="5" borderId="6" xfId="0" applyNumberFormat="1" applyFont="1" applyFill="1" applyBorder="1" applyAlignment="1">
      <alignment vertical="center" wrapText="1"/>
    </xf>
    <xf numFmtId="0" fontId="14" fillId="5" borderId="7" xfId="0" applyNumberFormat="1" applyFont="1" applyFill="1" applyBorder="1" applyAlignment="1">
      <alignment vertical="center" wrapText="1"/>
    </xf>
    <xf numFmtId="0" fontId="14" fillId="5" borderId="8" xfId="0" applyNumberFormat="1" applyFont="1" applyFill="1" applyBorder="1" applyAlignment="1">
      <alignment vertical="center" wrapText="1"/>
    </xf>
    <xf numFmtId="0" fontId="15" fillId="2" borderId="0" xfId="0" applyNumberFormat="1" applyFont="1" applyFill="1" applyBorder="1" applyAlignment="1">
      <alignment horizontal="center" vertical="center"/>
    </xf>
    <xf numFmtId="0" fontId="16" fillId="6" borderId="0" xfId="0" applyNumberFormat="1" applyFont="1" applyFill="1" applyBorder="1" applyAlignment="1">
      <alignment vertical="center" wrapText="1"/>
    </xf>
    <xf numFmtId="0" fontId="1" fillId="6" borderId="0"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164" fontId="3" fillId="3" borderId="4" xfId="0" applyNumberFormat="1" applyFont="1" applyFill="1" applyBorder="1" applyAlignment="1">
      <alignment horizontal="center" vertical="center" wrapText="1"/>
    </xf>
    <xf numFmtId="164" fontId="3" fillId="3" borderId="0" xfId="0" applyNumberFormat="1"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164" fontId="3" fillId="3" borderId="8"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1" fontId="3" fillId="3" borderId="3" xfId="0" applyNumberFormat="1" applyFont="1" applyFill="1" applyBorder="1" applyAlignment="1">
      <alignment horizontal="center" vertical="center" wrapText="1"/>
    </xf>
    <xf numFmtId="1" fontId="3" fillId="3" borderId="4" xfId="0" applyNumberFormat="1" applyFont="1" applyFill="1" applyBorder="1" applyAlignment="1">
      <alignment horizontal="center" vertical="center" wrapText="1"/>
    </xf>
    <xf numFmtId="1" fontId="3" fillId="3" borderId="0" xfId="0" applyNumberFormat="1" applyFont="1" applyFill="1" applyBorder="1" applyAlignment="1">
      <alignment horizontal="center" vertical="center" wrapText="1"/>
    </xf>
    <xf numFmtId="1" fontId="3" fillId="3" borderId="5" xfId="0" applyNumberFormat="1" applyFont="1" applyFill="1" applyBorder="1" applyAlignment="1">
      <alignment horizontal="center" vertical="center" wrapText="1"/>
    </xf>
    <xf numFmtId="1" fontId="3" fillId="3" borderId="6" xfId="0" applyNumberFormat="1" applyFont="1" applyFill="1" applyBorder="1" applyAlignment="1">
      <alignment horizontal="center" vertical="center" wrapText="1"/>
    </xf>
    <xf numFmtId="1" fontId="3" fillId="3" borderId="7" xfId="0" applyNumberFormat="1" applyFont="1" applyFill="1" applyBorder="1" applyAlignment="1">
      <alignment horizontal="center" vertical="center" wrapText="1"/>
    </xf>
    <xf numFmtId="1" fontId="3" fillId="3" borderId="8" xfId="0" applyNumberFormat="1" applyFont="1" applyFill="1" applyBorder="1" applyAlignment="1">
      <alignment horizontal="center" vertical="center" wrapText="1"/>
    </xf>
    <xf numFmtId="0" fontId="17" fillId="7" borderId="0" xfId="0" applyNumberFormat="1" applyFont="1" applyFill="1" applyBorder="1" applyAlignment="1">
      <alignment horizontal="center" vertical="center" wrapText="1"/>
    </xf>
    <xf numFmtId="0" fontId="13" fillId="9" borderId="12" xfId="0" applyNumberFormat="1" applyFont="1" applyFill="1" applyBorder="1" applyAlignment="1">
      <alignment vertical="center" wrapText="1"/>
    </xf>
    <xf numFmtId="0" fontId="13" fillId="9" borderId="13" xfId="0" applyNumberFormat="1" applyFont="1" applyFill="1" applyBorder="1" applyAlignment="1">
      <alignment vertical="center" wrapText="1"/>
    </xf>
    <xf numFmtId="0" fontId="13" fillId="9" borderId="14" xfId="0" applyNumberFormat="1" applyFont="1" applyFill="1" applyBorder="1" applyAlignment="1">
      <alignment vertical="center" wrapText="1"/>
    </xf>
    <xf numFmtId="0" fontId="13" fillId="9" borderId="15" xfId="0" applyNumberFormat="1" applyFont="1" applyFill="1" applyBorder="1" applyAlignment="1">
      <alignment vertical="center" wrapText="1"/>
    </xf>
    <xf numFmtId="0" fontId="13" fillId="9" borderId="0" xfId="0" applyNumberFormat="1" applyFont="1" applyFill="1" applyBorder="1" applyAlignment="1">
      <alignment vertical="center" wrapText="1"/>
    </xf>
    <xf numFmtId="0" fontId="13" fillId="9" borderId="16" xfId="0" applyNumberFormat="1" applyFont="1" applyFill="1" applyBorder="1" applyAlignment="1">
      <alignment vertical="center" wrapText="1"/>
    </xf>
    <xf numFmtId="0" fontId="13" fillId="9" borderId="17" xfId="0" applyNumberFormat="1" applyFont="1" applyFill="1" applyBorder="1" applyAlignment="1">
      <alignment vertical="center" wrapText="1"/>
    </xf>
    <xf numFmtId="0" fontId="13" fillId="9" borderId="18" xfId="0" applyNumberFormat="1" applyFont="1" applyFill="1" applyBorder="1" applyAlignment="1">
      <alignment vertical="center" wrapText="1"/>
    </xf>
    <xf numFmtId="0" fontId="13" fillId="9" borderId="19" xfId="0" applyNumberFormat="1" applyFont="1" applyFill="1" applyBorder="1" applyAlignment="1">
      <alignment vertical="center" wrapText="1"/>
    </xf>
    <xf numFmtId="0" fontId="18" fillId="5" borderId="1" xfId="0" applyNumberFormat="1" applyFont="1" applyFill="1" applyBorder="1" applyAlignment="1">
      <alignment vertical="center" wrapText="1"/>
    </xf>
    <xf numFmtId="0" fontId="18" fillId="5" borderId="2" xfId="0" applyNumberFormat="1" applyFont="1" applyFill="1" applyBorder="1" applyAlignment="1">
      <alignment vertical="center" wrapText="1"/>
    </xf>
    <xf numFmtId="0" fontId="18" fillId="5" borderId="3" xfId="0" applyNumberFormat="1" applyFont="1" applyFill="1" applyBorder="1" applyAlignment="1">
      <alignment vertical="center" wrapText="1"/>
    </xf>
    <xf numFmtId="0" fontId="18" fillId="5" borderId="4" xfId="0" applyNumberFormat="1" applyFont="1" applyFill="1" applyBorder="1" applyAlignment="1">
      <alignment vertical="center" wrapText="1"/>
    </xf>
    <xf numFmtId="0" fontId="18" fillId="5" borderId="0" xfId="0" applyNumberFormat="1" applyFont="1" applyFill="1" applyBorder="1" applyAlignment="1">
      <alignment vertical="center" wrapText="1"/>
    </xf>
    <xf numFmtId="0" fontId="18" fillId="5" borderId="5" xfId="0" applyNumberFormat="1" applyFont="1" applyFill="1" applyBorder="1" applyAlignment="1">
      <alignment vertical="center" wrapText="1"/>
    </xf>
    <xf numFmtId="0" fontId="18" fillId="5" borderId="6" xfId="0" applyNumberFormat="1" applyFont="1" applyFill="1" applyBorder="1" applyAlignment="1">
      <alignment vertical="center" wrapText="1"/>
    </xf>
    <xf numFmtId="0" fontId="18" fillId="5" borderId="7" xfId="0" applyNumberFormat="1" applyFont="1" applyFill="1" applyBorder="1" applyAlignment="1">
      <alignment vertical="center" wrapText="1"/>
    </xf>
    <xf numFmtId="0" fontId="18" fillId="5" borderId="8" xfId="0" applyNumberFormat="1" applyFont="1" applyFill="1" applyBorder="1" applyAlignment="1">
      <alignment vertical="center" wrapText="1"/>
    </xf>
    <xf numFmtId="0" fontId="19" fillId="7" borderId="0" xfId="0" applyNumberFormat="1" applyFont="1" applyFill="1" applyBorder="1" applyAlignment="1">
      <alignment horizontal="center" vertical="center"/>
    </xf>
    <xf numFmtId="0" fontId="11" fillId="5" borderId="1" xfId="0" applyNumberFormat="1" applyFont="1" applyFill="1" applyBorder="1" applyAlignment="1">
      <alignment horizontal="center" vertical="center" wrapText="1"/>
    </xf>
    <xf numFmtId="0" fontId="11" fillId="5" borderId="2" xfId="0" applyNumberFormat="1" applyFont="1" applyFill="1" applyBorder="1" applyAlignment="1">
      <alignment horizontal="center" vertical="center" wrapText="1"/>
    </xf>
    <xf numFmtId="0" fontId="11" fillId="5" borderId="3" xfId="0" applyNumberFormat="1" applyFont="1" applyFill="1" applyBorder="1" applyAlignment="1">
      <alignment horizontal="center" vertical="center" wrapText="1"/>
    </xf>
    <xf numFmtId="0" fontId="11" fillId="5" borderId="4" xfId="0" applyNumberFormat="1" applyFont="1" applyFill="1" applyBorder="1" applyAlignment="1">
      <alignment horizontal="center" vertical="center" wrapText="1"/>
    </xf>
    <xf numFmtId="0" fontId="11" fillId="5" borderId="0" xfId="0" applyNumberFormat="1" applyFont="1" applyFill="1" applyBorder="1" applyAlignment="1">
      <alignment horizontal="center" vertical="center" wrapText="1"/>
    </xf>
    <xf numFmtId="0" fontId="11" fillId="5" borderId="5" xfId="0" applyNumberFormat="1" applyFont="1" applyFill="1" applyBorder="1" applyAlignment="1">
      <alignment horizontal="center" vertical="center" wrapText="1"/>
    </xf>
    <xf numFmtId="0" fontId="11" fillId="5" borderId="6" xfId="0" applyNumberFormat="1" applyFont="1" applyFill="1" applyBorder="1" applyAlignment="1">
      <alignment horizontal="center" vertical="center" wrapText="1"/>
    </xf>
    <xf numFmtId="0" fontId="11" fillId="5" borderId="7" xfId="0" applyNumberFormat="1" applyFont="1" applyFill="1" applyBorder="1" applyAlignment="1">
      <alignment horizontal="center" vertical="center" wrapText="1"/>
    </xf>
    <xf numFmtId="0" fontId="11" fillId="5" borderId="8"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165" fontId="3" fillId="3" borderId="2" xfId="0" applyNumberFormat="1" applyFont="1" applyFill="1" applyBorder="1" applyAlignment="1">
      <alignment horizontal="center" vertical="center" wrapText="1"/>
    </xf>
    <xf numFmtId="165" fontId="3" fillId="3" borderId="3" xfId="0" applyNumberFormat="1" applyFont="1" applyFill="1" applyBorder="1" applyAlignment="1">
      <alignment horizontal="center" vertical="center" wrapText="1"/>
    </xf>
    <xf numFmtId="165" fontId="3" fillId="3" borderId="4" xfId="0" applyNumberFormat="1" applyFont="1" applyFill="1" applyBorder="1" applyAlignment="1">
      <alignment horizontal="center" vertical="center" wrapText="1"/>
    </xf>
    <xf numFmtId="165" fontId="3" fillId="3" borderId="0" xfId="0" applyNumberFormat="1" applyFont="1" applyFill="1" applyBorder="1" applyAlignment="1">
      <alignment horizontal="center" vertical="center" wrapText="1"/>
    </xf>
    <xf numFmtId="165" fontId="3" fillId="3" borderId="5" xfId="0" applyNumberFormat="1" applyFont="1" applyFill="1" applyBorder="1" applyAlignment="1">
      <alignment horizontal="center" vertical="center" wrapText="1"/>
    </xf>
    <xf numFmtId="165" fontId="3" fillId="3" borderId="6" xfId="0" applyNumberFormat="1" applyFont="1" applyFill="1" applyBorder="1" applyAlignment="1">
      <alignment horizontal="center" vertical="center" wrapText="1"/>
    </xf>
    <xf numFmtId="165" fontId="3" fillId="3" borderId="7" xfId="0" applyNumberFormat="1" applyFont="1" applyFill="1" applyBorder="1" applyAlignment="1">
      <alignment horizontal="center" vertical="center" wrapText="1"/>
    </xf>
    <xf numFmtId="165" fontId="3" fillId="3" borderId="8" xfId="0" applyNumberFormat="1" applyFont="1" applyFill="1" applyBorder="1" applyAlignment="1">
      <alignment horizontal="center" vertical="center" wrapText="1"/>
    </xf>
    <xf numFmtId="0" fontId="12" fillId="9" borderId="12" xfId="0" applyNumberFormat="1" applyFont="1" applyFill="1" applyBorder="1" applyAlignment="1">
      <alignment horizontal="center" vertical="center" wrapText="1"/>
    </xf>
    <xf numFmtId="0" fontId="12" fillId="9" borderId="13" xfId="0" applyNumberFormat="1" applyFont="1" applyFill="1" applyBorder="1" applyAlignment="1">
      <alignment horizontal="center" vertical="center" wrapText="1"/>
    </xf>
    <xf numFmtId="0" fontId="12" fillId="9" borderId="14" xfId="0" applyNumberFormat="1" applyFont="1" applyFill="1" applyBorder="1" applyAlignment="1">
      <alignment horizontal="center" vertical="center" wrapText="1"/>
    </xf>
    <xf numFmtId="0" fontId="12" fillId="9" borderId="15" xfId="0" applyNumberFormat="1" applyFont="1" applyFill="1" applyBorder="1" applyAlignment="1">
      <alignment horizontal="center" vertical="center" wrapText="1"/>
    </xf>
    <xf numFmtId="0" fontId="12" fillId="9" borderId="0" xfId="0" applyNumberFormat="1" applyFont="1" applyFill="1" applyBorder="1" applyAlignment="1">
      <alignment horizontal="center" vertical="center" wrapText="1"/>
    </xf>
    <xf numFmtId="0" fontId="12" fillId="9" borderId="16" xfId="0" applyNumberFormat="1" applyFont="1" applyFill="1" applyBorder="1" applyAlignment="1">
      <alignment horizontal="center" vertical="center" wrapText="1"/>
    </xf>
    <xf numFmtId="0" fontId="12" fillId="9" borderId="17" xfId="0" applyNumberFormat="1" applyFont="1" applyFill="1" applyBorder="1" applyAlignment="1">
      <alignment horizontal="center" vertical="center" wrapText="1"/>
    </xf>
    <xf numFmtId="0" fontId="12" fillId="9" borderId="18" xfId="0" applyNumberFormat="1" applyFont="1" applyFill="1" applyBorder="1" applyAlignment="1">
      <alignment horizontal="center" vertical="center" wrapText="1"/>
    </xf>
    <xf numFmtId="0" fontId="12" fillId="9" borderId="19" xfId="0" applyNumberFormat="1" applyFont="1" applyFill="1" applyBorder="1" applyAlignment="1">
      <alignment horizontal="center" vertical="center" wrapText="1"/>
    </xf>
    <xf numFmtId="0" fontId="8" fillId="6" borderId="0" xfId="0" applyNumberFormat="1" applyFont="1" applyFill="1" applyBorder="1" applyAlignment="1">
      <alignment horizontal="center" vertical="center" wrapText="1"/>
    </xf>
    <xf numFmtId="0" fontId="12" fillId="12" borderId="1" xfId="0" applyNumberFormat="1" applyFont="1" applyFill="1" applyBorder="1" applyAlignment="1">
      <alignment horizontal="center" vertical="center" wrapText="1"/>
    </xf>
    <xf numFmtId="0" fontId="12" fillId="12" borderId="2" xfId="0" applyNumberFormat="1" applyFont="1" applyFill="1" applyBorder="1" applyAlignment="1">
      <alignment horizontal="center" vertical="center" wrapText="1"/>
    </xf>
    <xf numFmtId="0" fontId="12" fillId="12" borderId="3" xfId="0" applyNumberFormat="1" applyFont="1" applyFill="1" applyBorder="1" applyAlignment="1">
      <alignment horizontal="center" vertical="center" wrapText="1"/>
    </xf>
    <xf numFmtId="0" fontId="12" fillId="12" borderId="4" xfId="0" applyNumberFormat="1" applyFont="1" applyFill="1" applyBorder="1" applyAlignment="1">
      <alignment horizontal="center" vertical="center" wrapText="1"/>
    </xf>
    <xf numFmtId="0" fontId="12" fillId="12" borderId="0" xfId="0" applyNumberFormat="1" applyFont="1" applyFill="1" applyBorder="1" applyAlignment="1">
      <alignment horizontal="center" vertical="center" wrapText="1"/>
    </xf>
    <xf numFmtId="0" fontId="12" fillId="12" borderId="5" xfId="0" applyNumberFormat="1" applyFont="1" applyFill="1" applyBorder="1" applyAlignment="1">
      <alignment horizontal="center" vertical="center" wrapText="1"/>
    </xf>
    <xf numFmtId="0" fontId="12" fillId="12" borderId="6" xfId="0" applyNumberFormat="1" applyFont="1" applyFill="1" applyBorder="1" applyAlignment="1">
      <alignment horizontal="center" vertical="center" wrapText="1"/>
    </xf>
    <xf numFmtId="0" fontId="12" fillId="12" borderId="7" xfId="0" applyNumberFormat="1" applyFont="1" applyFill="1" applyBorder="1" applyAlignment="1">
      <alignment horizontal="center" vertical="center" wrapText="1"/>
    </xf>
    <xf numFmtId="0" fontId="12" fillId="12" borderId="8" xfId="0" applyNumberFormat="1" applyFont="1" applyFill="1" applyBorder="1" applyAlignment="1">
      <alignment horizontal="center" vertical="center" wrapText="1"/>
    </xf>
    <xf numFmtId="0" fontId="12" fillId="9" borderId="1" xfId="0" applyNumberFormat="1" applyFont="1" applyFill="1" applyBorder="1" applyAlignment="1">
      <alignment horizontal="center" vertical="center" wrapText="1"/>
    </xf>
    <xf numFmtId="0" fontId="12" fillId="9" borderId="2" xfId="0" applyNumberFormat="1" applyFont="1" applyFill="1" applyBorder="1" applyAlignment="1">
      <alignment horizontal="center" vertical="center" wrapText="1"/>
    </xf>
    <xf numFmtId="0" fontId="12" fillId="9" borderId="3" xfId="0" applyNumberFormat="1" applyFont="1" applyFill="1" applyBorder="1" applyAlignment="1">
      <alignment horizontal="center" vertical="center" wrapText="1"/>
    </xf>
    <xf numFmtId="0" fontId="12" fillId="9" borderId="4" xfId="0" applyNumberFormat="1" applyFont="1" applyFill="1" applyBorder="1" applyAlignment="1">
      <alignment horizontal="center" vertical="center" wrapText="1"/>
    </xf>
    <xf numFmtId="0" fontId="12" fillId="9" borderId="5" xfId="0" applyNumberFormat="1" applyFont="1" applyFill="1" applyBorder="1" applyAlignment="1">
      <alignment horizontal="center" vertical="center" wrapText="1"/>
    </xf>
    <xf numFmtId="0" fontId="12" fillId="9" borderId="6" xfId="0" applyNumberFormat="1" applyFont="1" applyFill="1" applyBorder="1" applyAlignment="1">
      <alignment horizontal="center" vertical="center" wrapText="1"/>
    </xf>
    <xf numFmtId="0" fontId="12" fillId="9" borderId="7" xfId="0" applyNumberFormat="1" applyFont="1" applyFill="1" applyBorder="1" applyAlignment="1">
      <alignment horizontal="center" vertical="center" wrapText="1"/>
    </xf>
    <xf numFmtId="0" fontId="12" fillId="9" borderId="8" xfId="0" applyNumberFormat="1" applyFont="1" applyFill="1" applyBorder="1" applyAlignment="1">
      <alignment horizontal="center" vertical="center" wrapText="1"/>
    </xf>
    <xf numFmtId="0" fontId="12" fillId="13" borderId="1" xfId="0" applyNumberFormat="1" applyFont="1" applyFill="1" applyBorder="1" applyAlignment="1">
      <alignment horizontal="center" vertical="center" wrapText="1"/>
    </xf>
    <xf numFmtId="0" fontId="12" fillId="13" borderId="2" xfId="0" applyNumberFormat="1" applyFont="1" applyFill="1" applyBorder="1" applyAlignment="1">
      <alignment horizontal="center" vertical="center" wrapText="1"/>
    </xf>
    <xf numFmtId="0" fontId="12" fillId="13" borderId="3" xfId="0" applyNumberFormat="1" applyFont="1" applyFill="1" applyBorder="1" applyAlignment="1">
      <alignment horizontal="center" vertical="center" wrapText="1"/>
    </xf>
    <xf numFmtId="0" fontId="12" fillId="13" borderId="4" xfId="0" applyNumberFormat="1" applyFont="1" applyFill="1" applyBorder="1" applyAlignment="1">
      <alignment horizontal="center" vertical="center" wrapText="1"/>
    </xf>
    <xf numFmtId="0" fontId="12" fillId="13" borderId="0" xfId="0" applyNumberFormat="1" applyFont="1" applyFill="1" applyBorder="1" applyAlignment="1">
      <alignment horizontal="center" vertical="center" wrapText="1"/>
    </xf>
    <xf numFmtId="0" fontId="12" fillId="13" borderId="5" xfId="0" applyNumberFormat="1" applyFont="1" applyFill="1" applyBorder="1" applyAlignment="1">
      <alignment horizontal="center" vertical="center" wrapText="1"/>
    </xf>
    <xf numFmtId="0" fontId="12" fillId="13" borderId="6" xfId="0" applyNumberFormat="1" applyFont="1" applyFill="1" applyBorder="1" applyAlignment="1">
      <alignment horizontal="center" vertical="center" wrapText="1"/>
    </xf>
    <xf numFmtId="0" fontId="12" fillId="13" borderId="7" xfId="0" applyNumberFormat="1" applyFont="1" applyFill="1" applyBorder="1" applyAlignment="1">
      <alignment horizontal="center" vertical="center" wrapText="1"/>
    </xf>
    <xf numFmtId="0" fontId="12" fillId="13" borderId="8" xfId="0" applyNumberFormat="1" applyFont="1" applyFill="1" applyBorder="1" applyAlignment="1">
      <alignment horizontal="center" vertical="center" wrapText="1"/>
    </xf>
    <xf numFmtId="0" fontId="12" fillId="14" borderId="1" xfId="0" applyNumberFormat="1" applyFont="1" applyFill="1" applyBorder="1" applyAlignment="1">
      <alignment horizontal="center" vertical="center" wrapText="1"/>
    </xf>
    <xf numFmtId="0" fontId="12" fillId="14" borderId="2" xfId="0" applyNumberFormat="1" applyFont="1" applyFill="1" applyBorder="1" applyAlignment="1">
      <alignment horizontal="center" vertical="center" wrapText="1"/>
    </xf>
    <xf numFmtId="0" fontId="12" fillId="14" borderId="3" xfId="0" applyNumberFormat="1" applyFont="1" applyFill="1" applyBorder="1" applyAlignment="1">
      <alignment horizontal="center" vertical="center" wrapText="1"/>
    </xf>
    <xf numFmtId="0" fontId="12" fillId="14" borderId="4" xfId="0" applyNumberFormat="1" applyFont="1" applyFill="1" applyBorder="1" applyAlignment="1">
      <alignment horizontal="center" vertical="center" wrapText="1"/>
    </xf>
    <xf numFmtId="0" fontId="12" fillId="14" borderId="0" xfId="0" applyNumberFormat="1" applyFont="1" applyFill="1" applyBorder="1" applyAlignment="1">
      <alignment horizontal="center" vertical="center" wrapText="1"/>
    </xf>
    <xf numFmtId="0" fontId="12" fillId="14" borderId="5" xfId="0" applyNumberFormat="1" applyFont="1" applyFill="1" applyBorder="1" applyAlignment="1">
      <alignment horizontal="center" vertical="center" wrapText="1"/>
    </xf>
    <xf numFmtId="0" fontId="12" fillId="14" borderId="6" xfId="0" applyNumberFormat="1" applyFont="1" applyFill="1" applyBorder="1" applyAlignment="1">
      <alignment horizontal="center" vertical="center" wrapText="1"/>
    </xf>
    <xf numFmtId="0" fontId="12" fillId="14" borderId="7" xfId="0" applyNumberFormat="1" applyFont="1" applyFill="1" applyBorder="1" applyAlignment="1">
      <alignment horizontal="center" vertical="center" wrapText="1"/>
    </xf>
    <xf numFmtId="0" fontId="12" fillId="14" borderId="8" xfId="0" applyNumberFormat="1" applyFont="1" applyFill="1" applyBorder="1" applyAlignment="1">
      <alignment horizontal="center" vertical="center" wrapText="1"/>
    </xf>
    <xf numFmtId="168" fontId="3" fillId="3" borderId="1" xfId="0" applyNumberFormat="1" applyFont="1" applyFill="1" applyBorder="1" applyAlignment="1">
      <alignment horizontal="center" vertical="center" wrapText="1"/>
    </xf>
    <xf numFmtId="168" fontId="3" fillId="3" borderId="2" xfId="0" applyNumberFormat="1" applyFont="1" applyFill="1" applyBorder="1" applyAlignment="1">
      <alignment horizontal="center" vertical="center" wrapText="1"/>
    </xf>
    <xf numFmtId="168" fontId="3" fillId="3" borderId="3" xfId="0" applyNumberFormat="1" applyFont="1" applyFill="1" applyBorder="1" applyAlignment="1">
      <alignment horizontal="center" vertical="center" wrapText="1"/>
    </xf>
    <xf numFmtId="168" fontId="3" fillId="3" borderId="4" xfId="0" applyNumberFormat="1" applyFont="1" applyFill="1" applyBorder="1" applyAlignment="1">
      <alignment horizontal="center" vertical="center" wrapText="1"/>
    </xf>
    <xf numFmtId="168" fontId="3" fillId="3" borderId="0" xfId="0" applyNumberFormat="1" applyFont="1" applyFill="1" applyBorder="1" applyAlignment="1">
      <alignment horizontal="center" vertical="center" wrapText="1"/>
    </xf>
    <xf numFmtId="168" fontId="3" fillId="3" borderId="5" xfId="0" applyNumberFormat="1" applyFont="1" applyFill="1" applyBorder="1" applyAlignment="1">
      <alignment horizontal="center" vertical="center" wrapText="1"/>
    </xf>
    <xf numFmtId="168" fontId="3" fillId="3" borderId="6" xfId="0" applyNumberFormat="1" applyFont="1" applyFill="1" applyBorder="1" applyAlignment="1">
      <alignment horizontal="center" vertical="center" wrapText="1"/>
    </xf>
    <xf numFmtId="168" fontId="3" fillId="3" borderId="7" xfId="0" applyNumberFormat="1" applyFont="1" applyFill="1" applyBorder="1" applyAlignment="1">
      <alignment horizontal="center" vertical="center" wrapText="1"/>
    </xf>
    <xf numFmtId="168" fontId="3" fillId="3" borderId="8" xfId="0" applyNumberFormat="1" applyFont="1" applyFill="1" applyBorder="1" applyAlignment="1">
      <alignment horizontal="center" vertical="center" wrapText="1"/>
    </xf>
    <xf numFmtId="0" fontId="20" fillId="9" borderId="0" xfId="0" applyNumberFormat="1" applyFont="1" applyFill="1" applyBorder="1" applyAlignment="1">
      <alignment horizontal="center" vertical="center" wrapText="1"/>
    </xf>
    <xf numFmtId="0" fontId="8" fillId="15" borderId="0" xfId="0" applyNumberFormat="1" applyFont="1" applyFill="1" applyBorder="1" applyAlignment="1">
      <alignment vertical="center"/>
    </xf>
    <xf numFmtId="0" fontId="20" fillId="9" borderId="12" xfId="0" applyNumberFormat="1" applyFont="1" applyFill="1" applyBorder="1" applyAlignment="1">
      <alignment vertical="center" wrapText="1"/>
    </xf>
    <xf numFmtId="0" fontId="20" fillId="9" borderId="13" xfId="0" applyNumberFormat="1" applyFont="1" applyFill="1" applyBorder="1" applyAlignment="1">
      <alignment vertical="center" wrapText="1"/>
    </xf>
    <xf numFmtId="0" fontId="20" fillId="9" borderId="14" xfId="0" applyNumberFormat="1" applyFont="1" applyFill="1" applyBorder="1" applyAlignment="1">
      <alignment vertical="center" wrapText="1"/>
    </xf>
    <xf numFmtId="0" fontId="20" fillId="9" borderId="15" xfId="0" applyNumberFormat="1" applyFont="1" applyFill="1" applyBorder="1" applyAlignment="1">
      <alignment vertical="center" wrapText="1"/>
    </xf>
    <xf numFmtId="0" fontId="20" fillId="9" borderId="0" xfId="0" applyNumberFormat="1" applyFont="1" applyFill="1" applyBorder="1" applyAlignment="1">
      <alignment vertical="center" wrapText="1"/>
    </xf>
    <xf numFmtId="0" fontId="20" fillId="9" borderId="16" xfId="0" applyNumberFormat="1" applyFont="1" applyFill="1" applyBorder="1" applyAlignment="1">
      <alignment vertical="center" wrapText="1"/>
    </xf>
    <xf numFmtId="0" fontId="20" fillId="9" borderId="17" xfId="0" applyNumberFormat="1" applyFont="1" applyFill="1" applyBorder="1" applyAlignment="1">
      <alignment vertical="center" wrapText="1"/>
    </xf>
    <xf numFmtId="0" fontId="20" fillId="9" borderId="18" xfId="0" applyNumberFormat="1" applyFont="1" applyFill="1" applyBorder="1" applyAlignment="1">
      <alignment vertical="center" wrapText="1"/>
    </xf>
    <xf numFmtId="0" fontId="20" fillId="9" borderId="19" xfId="0" applyNumberFormat="1" applyFont="1" applyFill="1" applyBorder="1" applyAlignment="1">
      <alignment vertical="center" wrapText="1"/>
    </xf>
    <xf numFmtId="0" fontId="11" fillId="3" borderId="1" xfId="0" applyNumberFormat="1" applyFont="1" applyFill="1" applyBorder="1" applyAlignment="1">
      <alignment vertical="center" wrapText="1"/>
    </xf>
    <xf numFmtId="0" fontId="11" fillId="3" borderId="4" xfId="0" applyNumberFormat="1" applyFont="1" applyFill="1" applyBorder="1" applyAlignment="1">
      <alignment vertical="center" wrapText="1"/>
    </xf>
    <xf numFmtId="0" fontId="11" fillId="3" borderId="6" xfId="0" applyNumberFormat="1" applyFont="1" applyFill="1" applyBorder="1" applyAlignment="1">
      <alignment vertical="center" wrapText="1"/>
    </xf>
  </cellXfs>
  <cellStyles count="1">
    <cellStyle name="Normal" xfId="0" builtinId="0"/>
  </cellStyles>
  <dxfs count="20">
    <dxf>
      <font>
        <b/>
        <color rgb="FFB64242"/>
      </font>
      <fill>
        <patternFill patternType="solid">
          <bgColor rgb="FFF7DDDD"/>
        </patternFill>
      </fill>
    </dxf>
    <dxf>
      <font>
        <b/>
        <color rgb="FFC89B3C"/>
      </font>
      <fill>
        <patternFill patternType="solid">
          <bgColor rgb="FFF7EACB"/>
        </patternFill>
      </fill>
    </dxf>
    <dxf>
      <font>
        <b/>
        <color rgb="FFC89B3C"/>
      </font>
      <fill>
        <patternFill patternType="solid">
          <bgColor rgb="FFF7EACB"/>
        </patternFill>
      </fill>
    </dxf>
    <dxf>
      <font>
        <b/>
        <color rgb="FFB64242"/>
      </font>
      <fill>
        <patternFill patternType="solid">
          <bgColor rgb="FFF7DDDD"/>
        </patternFill>
      </fill>
    </dxf>
    <dxf>
      <font>
        <b/>
        <color rgb="FF237A57"/>
      </font>
      <fill>
        <patternFill patternType="solid">
          <bgColor rgb="FFDCEFE5"/>
        </patternFill>
      </fill>
    </dxf>
    <dxf>
      <font>
        <b/>
        <color rgb="FFB64242"/>
      </font>
      <fill>
        <patternFill patternType="solid">
          <bgColor rgb="FFF7DDDD"/>
        </patternFill>
      </fill>
    </dxf>
    <dxf>
      <font>
        <b/>
        <color rgb="FFC89B3C"/>
      </font>
      <fill>
        <patternFill patternType="solid">
          <bgColor rgb="FFF7EACB"/>
        </patternFill>
      </fill>
    </dxf>
    <dxf>
      <font>
        <b/>
        <color rgb="FF237A57"/>
      </font>
      <fill>
        <patternFill patternType="solid">
          <bgColor rgb="FFDCEFE5"/>
        </patternFill>
      </fill>
    </dxf>
    <dxf>
      <font>
        <b/>
        <color rgb="FF237A57"/>
      </font>
      <fill>
        <patternFill patternType="solid">
          <bgColor rgb="FFDCEFE5"/>
        </patternFill>
      </fill>
    </dxf>
    <dxf>
      <font>
        <b/>
        <color rgb="FFC89B3C"/>
      </font>
      <fill>
        <patternFill patternType="solid">
          <bgColor rgb="FFF7EACB"/>
        </patternFill>
      </fill>
    </dxf>
    <dxf>
      <font>
        <b/>
        <color rgb="FFB64242"/>
      </font>
      <fill>
        <patternFill patternType="solid">
          <bgColor rgb="FFF7DDDD"/>
        </patternFill>
      </fill>
    </dxf>
    <dxf>
      <font>
        <b/>
        <color rgb="FFB64242"/>
      </font>
      <fill>
        <patternFill patternType="solid">
          <bgColor rgb="FFF7DDDD"/>
        </patternFill>
      </fill>
    </dxf>
    <dxf>
      <font>
        <b/>
        <color rgb="FFC89B3C"/>
      </font>
      <fill>
        <patternFill patternType="solid">
          <bgColor rgb="FFF7EACB"/>
        </patternFill>
      </fill>
    </dxf>
    <dxf>
      <font>
        <b/>
        <color rgb="FF237A57"/>
      </font>
      <fill>
        <patternFill patternType="solid">
          <bgColor rgb="FFDCEFE5"/>
        </patternFill>
      </fill>
    </dxf>
    <dxf>
      <font>
        <b/>
        <color rgb="FFB64242"/>
      </font>
      <fill>
        <patternFill patternType="solid">
          <bgColor rgb="FFF7DDDD"/>
        </patternFill>
      </fill>
    </dxf>
    <dxf>
      <font>
        <b/>
        <color rgb="FFC89B3C"/>
      </font>
      <fill>
        <patternFill patternType="solid">
          <bgColor rgb="FFF7EACB"/>
        </patternFill>
      </fill>
    </dxf>
    <dxf>
      <font>
        <b/>
        <color rgb="FF237A57"/>
      </font>
      <fill>
        <patternFill patternType="solid">
          <bgColor rgb="FFDCEFE5"/>
        </patternFill>
      </fill>
    </dxf>
    <dxf>
      <font>
        <b/>
        <color rgb="FF263640"/>
      </font>
      <fill>
        <patternFill patternType="solid">
          <bgColor rgb="FFDCEAF4"/>
        </patternFill>
      </fill>
    </dxf>
    <dxf>
      <font>
        <b/>
        <color rgb="FFC89B3C"/>
      </font>
      <fill>
        <patternFill patternType="solid">
          <bgColor rgb="FFF7EACB"/>
        </patternFill>
      </fill>
    </dxf>
    <dxf>
      <font>
        <b/>
        <color rgb="FFB64242"/>
      </font>
      <fill>
        <patternFill patternType="solid">
          <bgColor rgb="FFF7DDD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a:t>FY2020 Revenue by Business Segment</a:t>
            </a:r>
          </a:p>
        </c:rich>
      </c:tx>
      <c:overlay val="0"/>
    </c:title>
    <c:autoTitleDeleted val="0"/>
    <c:plotArea>
      <c:layout/>
      <c:barChart>
        <c:barDir val="col"/>
        <c:grouping val="clustered"/>
        <c:varyColors val="0"/>
        <c:ser>
          <c:idx val="0"/>
          <c:order val="0"/>
          <c:tx>
            <c:v>Revenue</c:v>
          </c:tx>
          <c:invertIfNegative val="1"/>
          <c:cat>
            <c:strRef>
              <c:f>'01_Business_Case'!$A$34:$A$37</c:f>
              <c:strCache>
                <c:ptCount val="4"/>
                <c:pt idx="0">
                  <c:v>Pumps &amp; Flow Systems</c:v>
                </c:pt>
                <c:pt idx="1">
                  <c:v>Valves &amp; Controls</c:v>
                </c:pt>
                <c:pt idx="2">
                  <c:v>Industrial Automation</c:v>
                </c:pt>
                <c:pt idx="3">
                  <c:v>Lifecycle Services</c:v>
                </c:pt>
              </c:strCache>
            </c:strRef>
          </c:cat>
          <c:val>
            <c:numRef>
              <c:f>'01_Business_Case'!$B$34:$B$37</c:f>
              <c:numCache>
                <c:formatCode>\$0.00" bn"</c:formatCode>
                <c:ptCount val="4"/>
                <c:pt idx="0">
                  <c:v>3.4</c:v>
                </c:pt>
                <c:pt idx="1">
                  <c:v>2.6</c:v>
                </c:pt>
                <c:pt idx="2">
                  <c:v>2.1</c:v>
                </c:pt>
                <c:pt idx="3">
                  <c:v>1.5</c:v>
                </c:pt>
              </c:numCache>
            </c:numRef>
          </c:val>
          <c:extLst>
            <c:ext xmlns:c16="http://schemas.microsoft.com/office/drawing/2014/chart" uri="{C3380CC4-5D6E-409C-BE32-E72D297353CC}">
              <c16:uniqueId val="{00000000-8A77-4A5D-925F-8376BE01B179}"/>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0&quot; bn&quot;"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a:t>Monthly Enterprise KPI Achievement</a:t>
            </a:r>
          </a:p>
        </c:rich>
      </c:tx>
      <c:overlay val="0"/>
    </c:title>
    <c:autoTitleDeleted val="0"/>
    <c:plotArea>
      <c:layout/>
      <c:lineChart>
        <c:grouping val="standard"/>
        <c:varyColors val="1"/>
        <c:ser>
          <c:idx val="0"/>
          <c:order val="0"/>
          <c:tx>
            <c:v>Jan</c:v>
          </c:tx>
          <c:cat>
            <c:strRef>
              <c:f>'03_Monthly_Tracker'!$A$42</c:f>
              <c:strCache>
                <c:ptCount val="1"/>
                <c:pt idx="0">
                  <c:v>Overall Achievement</c:v>
                </c:pt>
              </c:strCache>
            </c:strRef>
          </c:cat>
          <c:val>
            <c:numRef>
              <c:f>'03_Monthly_Tracker'!$B$42</c:f>
              <c:numCache>
                <c:formatCode>0.0%</c:formatCode>
                <c:ptCount val="1"/>
                <c:pt idx="0">
                  <c:v>0.77762201103611917</c:v>
                </c:pt>
              </c:numCache>
            </c:numRef>
          </c:val>
          <c:smooth val="0"/>
          <c:extLst>
            <c:ext xmlns:c16="http://schemas.microsoft.com/office/drawing/2014/chart" uri="{C3380CC4-5D6E-409C-BE32-E72D297353CC}">
              <c16:uniqueId val="{00000000-8161-4605-95BD-5B43A1D0EC25}"/>
            </c:ext>
          </c:extLst>
        </c:ser>
        <c:ser>
          <c:idx val="1"/>
          <c:order val="1"/>
          <c:tx>
            <c:v>Feb</c:v>
          </c:tx>
          <c:cat>
            <c:strRef>
              <c:f>'03_Monthly_Tracker'!$A$42</c:f>
              <c:strCache>
                <c:ptCount val="1"/>
                <c:pt idx="0">
                  <c:v>Overall Achievement</c:v>
                </c:pt>
              </c:strCache>
            </c:strRef>
          </c:cat>
          <c:val>
            <c:numRef>
              <c:f>'03_Monthly_Tracker'!$C$42</c:f>
              <c:numCache>
                <c:formatCode>0.0%</c:formatCode>
                <c:ptCount val="1"/>
                <c:pt idx="0">
                  <c:v>0.77837277383073689</c:v>
                </c:pt>
              </c:numCache>
            </c:numRef>
          </c:val>
          <c:smooth val="0"/>
          <c:extLst>
            <c:ext xmlns:c16="http://schemas.microsoft.com/office/drawing/2014/chart" uri="{C3380CC4-5D6E-409C-BE32-E72D297353CC}">
              <c16:uniqueId val="{00000001-8161-4605-95BD-5B43A1D0EC25}"/>
            </c:ext>
          </c:extLst>
        </c:ser>
        <c:ser>
          <c:idx val="2"/>
          <c:order val="2"/>
          <c:tx>
            <c:v>Mar</c:v>
          </c:tx>
          <c:cat>
            <c:strRef>
              <c:f>'03_Monthly_Tracker'!$A$42</c:f>
              <c:strCache>
                <c:ptCount val="1"/>
                <c:pt idx="0">
                  <c:v>Overall Achievement</c:v>
                </c:pt>
              </c:strCache>
            </c:strRef>
          </c:cat>
          <c:val>
            <c:numRef>
              <c:f>'03_Monthly_Tracker'!$D$42</c:f>
              <c:numCache>
                <c:formatCode>0.0%</c:formatCode>
                <c:ptCount val="1"/>
                <c:pt idx="0">
                  <c:v>0.78111620690238659</c:v>
                </c:pt>
              </c:numCache>
            </c:numRef>
          </c:val>
          <c:smooth val="0"/>
          <c:extLst>
            <c:ext xmlns:c16="http://schemas.microsoft.com/office/drawing/2014/chart" uri="{C3380CC4-5D6E-409C-BE32-E72D297353CC}">
              <c16:uniqueId val="{00000002-8161-4605-95BD-5B43A1D0EC25}"/>
            </c:ext>
          </c:extLst>
        </c:ser>
        <c:ser>
          <c:idx val="3"/>
          <c:order val="3"/>
          <c:tx>
            <c:v>Apr</c:v>
          </c:tx>
          <c:cat>
            <c:strRef>
              <c:f>'03_Monthly_Tracker'!$A$42</c:f>
              <c:strCache>
                <c:ptCount val="1"/>
                <c:pt idx="0">
                  <c:v>Overall Achievement</c:v>
                </c:pt>
              </c:strCache>
            </c:strRef>
          </c:cat>
          <c:val>
            <c:numRef>
              <c:f>'03_Monthly_Tracker'!$E$42</c:f>
              <c:numCache>
                <c:formatCode>0.0%</c:formatCode>
                <c:ptCount val="1"/>
                <c:pt idx="0">
                  <c:v>0.78101552896974569</c:v>
                </c:pt>
              </c:numCache>
            </c:numRef>
          </c:val>
          <c:smooth val="0"/>
          <c:extLst>
            <c:ext xmlns:c16="http://schemas.microsoft.com/office/drawing/2014/chart" uri="{C3380CC4-5D6E-409C-BE32-E72D297353CC}">
              <c16:uniqueId val="{00000003-8161-4605-95BD-5B43A1D0EC25}"/>
            </c:ext>
          </c:extLst>
        </c:ser>
        <c:ser>
          <c:idx val="4"/>
          <c:order val="4"/>
          <c:tx>
            <c:v>May</c:v>
          </c:tx>
          <c:cat>
            <c:strRef>
              <c:f>'03_Monthly_Tracker'!$A$42</c:f>
              <c:strCache>
                <c:ptCount val="1"/>
                <c:pt idx="0">
                  <c:v>Overall Achievement</c:v>
                </c:pt>
              </c:strCache>
            </c:strRef>
          </c:cat>
          <c:val>
            <c:numRef>
              <c:f>'03_Monthly_Tracker'!$F$42</c:f>
              <c:numCache>
                <c:formatCode>0.0%</c:formatCode>
                <c:ptCount val="1"/>
                <c:pt idx="0">
                  <c:v>0.78161835713834082</c:v>
                </c:pt>
              </c:numCache>
            </c:numRef>
          </c:val>
          <c:smooth val="0"/>
          <c:extLst>
            <c:ext xmlns:c16="http://schemas.microsoft.com/office/drawing/2014/chart" uri="{C3380CC4-5D6E-409C-BE32-E72D297353CC}">
              <c16:uniqueId val="{00000004-8161-4605-95BD-5B43A1D0EC25}"/>
            </c:ext>
          </c:extLst>
        </c:ser>
        <c:ser>
          <c:idx val="5"/>
          <c:order val="5"/>
          <c:tx>
            <c:v>Jun</c:v>
          </c:tx>
          <c:cat>
            <c:strRef>
              <c:f>'03_Monthly_Tracker'!$A$42</c:f>
              <c:strCache>
                <c:ptCount val="1"/>
                <c:pt idx="0">
                  <c:v>Overall Achievement</c:v>
                </c:pt>
              </c:strCache>
            </c:strRef>
          </c:cat>
          <c:val>
            <c:numRef>
              <c:f>'03_Monthly_Tracker'!$G$42</c:f>
              <c:numCache>
                <c:formatCode>0.0%</c:formatCode>
                <c:ptCount val="1"/>
                <c:pt idx="0">
                  <c:v>0.78009779866873841</c:v>
                </c:pt>
              </c:numCache>
            </c:numRef>
          </c:val>
          <c:smooth val="0"/>
          <c:extLst>
            <c:ext xmlns:c16="http://schemas.microsoft.com/office/drawing/2014/chart" uri="{C3380CC4-5D6E-409C-BE32-E72D297353CC}">
              <c16:uniqueId val="{00000005-8161-4605-95BD-5B43A1D0EC25}"/>
            </c:ext>
          </c:extLst>
        </c:ser>
        <c:ser>
          <c:idx val="6"/>
          <c:order val="6"/>
          <c:tx>
            <c:v>Jul</c:v>
          </c:tx>
          <c:cat>
            <c:strRef>
              <c:f>'03_Monthly_Tracker'!$A$42</c:f>
              <c:strCache>
                <c:ptCount val="1"/>
                <c:pt idx="0">
                  <c:v>Overall Achievement</c:v>
                </c:pt>
              </c:strCache>
            </c:strRef>
          </c:cat>
          <c:val>
            <c:numRef>
              <c:f>'03_Monthly_Tracker'!$H$42</c:f>
              <c:numCache>
                <c:formatCode>0.0%</c:formatCode>
                <c:ptCount val="1"/>
                <c:pt idx="0">
                  <c:v>0.77939273576038437</c:v>
                </c:pt>
              </c:numCache>
            </c:numRef>
          </c:val>
          <c:smooth val="0"/>
          <c:extLst>
            <c:ext xmlns:c16="http://schemas.microsoft.com/office/drawing/2014/chart" uri="{C3380CC4-5D6E-409C-BE32-E72D297353CC}">
              <c16:uniqueId val="{00000006-8161-4605-95BD-5B43A1D0EC25}"/>
            </c:ext>
          </c:extLst>
        </c:ser>
        <c:ser>
          <c:idx val="7"/>
          <c:order val="7"/>
          <c:tx>
            <c:v>Aug</c:v>
          </c:tx>
          <c:cat>
            <c:strRef>
              <c:f>'03_Monthly_Tracker'!$A$42</c:f>
              <c:strCache>
                <c:ptCount val="1"/>
                <c:pt idx="0">
                  <c:v>Overall Achievement</c:v>
                </c:pt>
              </c:strCache>
            </c:strRef>
          </c:cat>
          <c:val>
            <c:numRef>
              <c:f>'03_Monthly_Tracker'!$I$42</c:f>
              <c:numCache>
                <c:formatCode>0.0%</c:formatCode>
                <c:ptCount val="1"/>
                <c:pt idx="0">
                  <c:v>0.78027969847900569</c:v>
                </c:pt>
              </c:numCache>
            </c:numRef>
          </c:val>
          <c:smooth val="0"/>
          <c:extLst>
            <c:ext xmlns:c16="http://schemas.microsoft.com/office/drawing/2014/chart" uri="{C3380CC4-5D6E-409C-BE32-E72D297353CC}">
              <c16:uniqueId val="{00000007-8161-4605-95BD-5B43A1D0EC25}"/>
            </c:ext>
          </c:extLst>
        </c:ser>
        <c:ser>
          <c:idx val="8"/>
          <c:order val="8"/>
          <c:tx>
            <c:v>Sep</c:v>
          </c:tx>
          <c:cat>
            <c:strRef>
              <c:f>'03_Monthly_Tracker'!$A$42</c:f>
              <c:strCache>
                <c:ptCount val="1"/>
                <c:pt idx="0">
                  <c:v>Overall Achievement</c:v>
                </c:pt>
              </c:strCache>
            </c:strRef>
          </c:cat>
          <c:val>
            <c:numRef>
              <c:f>'03_Monthly_Tracker'!$J$42</c:f>
              <c:numCache>
                <c:formatCode>0.0%</c:formatCode>
                <c:ptCount val="1"/>
                <c:pt idx="0">
                  <c:v>0.78399211878620845</c:v>
                </c:pt>
              </c:numCache>
            </c:numRef>
          </c:val>
          <c:smooth val="0"/>
          <c:extLst>
            <c:ext xmlns:c16="http://schemas.microsoft.com/office/drawing/2014/chart" uri="{C3380CC4-5D6E-409C-BE32-E72D297353CC}">
              <c16:uniqueId val="{00000008-8161-4605-95BD-5B43A1D0EC25}"/>
            </c:ext>
          </c:extLst>
        </c:ser>
        <c:ser>
          <c:idx val="9"/>
          <c:order val="9"/>
          <c:tx>
            <c:v>Oct</c:v>
          </c:tx>
          <c:cat>
            <c:strRef>
              <c:f>'03_Monthly_Tracker'!$A$42</c:f>
              <c:strCache>
                <c:ptCount val="1"/>
                <c:pt idx="0">
                  <c:v>Overall Achievement</c:v>
                </c:pt>
              </c:strCache>
            </c:strRef>
          </c:cat>
          <c:val>
            <c:numRef>
              <c:f>'03_Monthly_Tracker'!$K$42</c:f>
              <c:numCache>
                <c:formatCode>0.0%</c:formatCode>
                <c:ptCount val="1"/>
                <c:pt idx="0">
                  <c:v>0.78912756597958178</c:v>
                </c:pt>
              </c:numCache>
            </c:numRef>
          </c:val>
          <c:smooth val="0"/>
          <c:extLst>
            <c:ext xmlns:c16="http://schemas.microsoft.com/office/drawing/2014/chart" uri="{C3380CC4-5D6E-409C-BE32-E72D297353CC}">
              <c16:uniqueId val="{00000009-8161-4605-95BD-5B43A1D0EC25}"/>
            </c:ext>
          </c:extLst>
        </c:ser>
        <c:ser>
          <c:idx val="10"/>
          <c:order val="10"/>
          <c:tx>
            <c:v>Nov</c:v>
          </c:tx>
          <c:cat>
            <c:strRef>
              <c:f>'03_Monthly_Tracker'!$A$42</c:f>
              <c:strCache>
                <c:ptCount val="1"/>
                <c:pt idx="0">
                  <c:v>Overall Achievement</c:v>
                </c:pt>
              </c:strCache>
            </c:strRef>
          </c:cat>
          <c:val>
            <c:numRef>
              <c:f>'03_Monthly_Tracker'!$L$42</c:f>
              <c:numCache>
                <c:formatCode>0.0%</c:formatCode>
                <c:ptCount val="1"/>
                <c:pt idx="0">
                  <c:v>0.79118300384321139</c:v>
                </c:pt>
              </c:numCache>
            </c:numRef>
          </c:val>
          <c:smooth val="0"/>
          <c:extLst>
            <c:ext xmlns:c16="http://schemas.microsoft.com/office/drawing/2014/chart" uri="{C3380CC4-5D6E-409C-BE32-E72D297353CC}">
              <c16:uniqueId val="{0000000A-8161-4605-95BD-5B43A1D0EC25}"/>
            </c:ext>
          </c:extLst>
        </c:ser>
        <c:ser>
          <c:idx val="11"/>
          <c:order val="11"/>
          <c:tx>
            <c:v>Dec</c:v>
          </c:tx>
          <c:cat>
            <c:strRef>
              <c:f>'03_Monthly_Tracker'!$A$42</c:f>
              <c:strCache>
                <c:ptCount val="1"/>
                <c:pt idx="0">
                  <c:v>Overall Achievement</c:v>
                </c:pt>
              </c:strCache>
            </c:strRef>
          </c:cat>
          <c:val>
            <c:numRef>
              <c:f>'03_Monthly_Tracker'!$M$42</c:f>
              <c:numCache>
                <c:formatCode>0.0%</c:formatCode>
                <c:ptCount val="1"/>
                <c:pt idx="0">
                  <c:v>0.79402793119017778</c:v>
                </c:pt>
              </c:numCache>
            </c:numRef>
          </c:val>
          <c:smooth val="0"/>
          <c:extLst>
            <c:ext xmlns:c16="http://schemas.microsoft.com/office/drawing/2014/chart" uri="{C3380CC4-5D6E-409C-BE32-E72D297353CC}">
              <c16:uniqueId val="{0000000B-8161-4605-95BD-5B43A1D0EC25}"/>
            </c:ext>
          </c:extLst>
        </c:ser>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 sourceLinked="0"/>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a:t>Weighted Performance by Operating Domain</a:t>
            </a:r>
          </a:p>
        </c:rich>
      </c:tx>
      <c:overlay val="0"/>
    </c:title>
    <c:autoTitleDeleted val="0"/>
    <c:plotArea>
      <c:layout/>
      <c:barChart>
        <c:barDir val="col"/>
        <c:grouping val="clustered"/>
        <c:varyColors val="0"/>
        <c:ser>
          <c:idx val="0"/>
          <c:order val="0"/>
          <c:tx>
            <c:v>Score</c:v>
          </c:tx>
          <c:invertIfNegative val="1"/>
          <c:cat>
            <c:strRef>
              <c:f>'05_Executive_Cockpit'!$U$61:$U$66</c:f>
              <c:strCache>
                <c:ptCount val="6"/>
                <c:pt idx="0">
                  <c:v>Financial</c:v>
                </c:pt>
                <c:pt idx="1">
                  <c:v>Commercial</c:v>
                </c:pt>
                <c:pt idx="2">
                  <c:v>Operations</c:v>
                </c:pt>
                <c:pt idx="3">
                  <c:v>Supply Chain</c:v>
                </c:pt>
                <c:pt idx="4">
                  <c:v>People</c:v>
                </c:pt>
                <c:pt idx="5">
                  <c:v>Sustainability &amp; Safety</c:v>
                </c:pt>
              </c:strCache>
            </c:strRef>
          </c:cat>
          <c:val>
            <c:numRef>
              <c:f>'05_Executive_Cockpit'!$V$61:$V$66</c:f>
              <c:numCache>
                <c:formatCode>0.0%</c:formatCode>
                <c:ptCount val="6"/>
                <c:pt idx="0">
                  <c:v>0.72755862068965527</c:v>
                </c:pt>
                <c:pt idx="1">
                  <c:v>0.8446874179143683</c:v>
                </c:pt>
                <c:pt idx="2">
                  <c:v>0.78927033492822973</c:v>
                </c:pt>
                <c:pt idx="3">
                  <c:v>0.80607659751962413</c:v>
                </c:pt>
                <c:pt idx="4">
                  <c:v>0.80473076923076925</c:v>
                </c:pt>
                <c:pt idx="5">
                  <c:v>0.85070500557946749</c:v>
                </c:pt>
              </c:numCache>
            </c:numRef>
          </c:val>
          <c:extLst>
            <c:ext xmlns:c16="http://schemas.microsoft.com/office/drawing/2014/chart" uri="{C3380CC4-5D6E-409C-BE32-E72D297353CC}">
              <c16:uniqueId val="{00000000-12D6-4366-A238-6AF6834F94BD}"/>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 sourceLinked="0"/>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a:t>Monthly Weighted KPI Achievement</a:t>
            </a:r>
          </a:p>
        </c:rich>
      </c:tx>
      <c:overlay val="0"/>
    </c:title>
    <c:autoTitleDeleted val="0"/>
    <c:plotArea>
      <c:layout/>
      <c:lineChart>
        <c:grouping val="standard"/>
        <c:varyColors val="1"/>
        <c:ser>
          <c:idx val="0"/>
          <c:order val="0"/>
          <c:tx>
            <c:v>Overall Achievement</c:v>
          </c:tx>
          <c:cat>
            <c:strRef>
              <c:f>'05_Executive_Cockpit'!$U$70:$U$81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'05_Executive_Cockpit'!$V$70:$V$81</c:f>
              <c:numCache>
                <c:formatCode>0.0%</c:formatCode>
                <c:ptCount val="12"/>
                <c:pt idx="0">
                  <c:v>0.77762201103611917</c:v>
                </c:pt>
                <c:pt idx="1">
                  <c:v>0.77837277383073689</c:v>
                </c:pt>
                <c:pt idx="2">
                  <c:v>0.78111620690238659</c:v>
                </c:pt>
                <c:pt idx="3">
                  <c:v>0.78101552896974569</c:v>
                </c:pt>
                <c:pt idx="4">
                  <c:v>0.78161835713834082</c:v>
                </c:pt>
                <c:pt idx="5">
                  <c:v>0.78009779866873841</c:v>
                </c:pt>
                <c:pt idx="6">
                  <c:v>0.77939273576038437</c:v>
                </c:pt>
                <c:pt idx="7">
                  <c:v>0.78027969847900569</c:v>
                </c:pt>
                <c:pt idx="8">
                  <c:v>0.78399211878620845</c:v>
                </c:pt>
                <c:pt idx="9">
                  <c:v>0.78912756597958178</c:v>
                </c:pt>
                <c:pt idx="10">
                  <c:v>0.79118300384321139</c:v>
                </c:pt>
                <c:pt idx="11">
                  <c:v>0.79402793119017778</c:v>
                </c:pt>
              </c:numCache>
            </c:numRef>
          </c:val>
          <c:smooth val="0"/>
          <c:extLst>
            <c:ext xmlns:c16="http://schemas.microsoft.com/office/drawing/2014/chart" uri="{C3380CC4-5D6E-409C-BE32-E72D297353CC}">
              <c16:uniqueId val="{00000000-F34E-4C80-8191-88B4F09584D2}"/>
            </c:ext>
          </c:extLst>
        </c:ser>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 sourceLinked="0"/>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40</xdr:row>
      <xdr:rowOff>0</xdr:rowOff>
    </xdr:from>
    <xdr:to>
      <xdr:col>7</xdr:col>
      <xdr:colOff>0</xdr:colOff>
      <xdr:row>56</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39</xdr:row>
      <xdr:rowOff>0</xdr:rowOff>
    </xdr:from>
    <xdr:to>
      <xdr:col>24</xdr:col>
      <xdr:colOff>0</xdr:colOff>
      <xdr:row>56</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12</xdr:row>
      <xdr:rowOff>0</xdr:rowOff>
    </xdr:from>
    <xdr:to>
      <xdr:col>20</xdr:col>
      <xdr:colOff>0</xdr:colOff>
      <xdr:row>29</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38</xdr:row>
      <xdr:rowOff>0</xdr:rowOff>
    </xdr:from>
    <xdr:to>
      <xdr:col>20</xdr:col>
      <xdr:colOff>0</xdr:colOff>
      <xdr:row>55</xdr:row>
      <xdr:rowOff>0</xdr:rowOff>
    </xdr:to>
    <xdr:graphicFrame macro="">
      <xdr:nvGraphicFramePr>
        <xdr:cNvPr id="3"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5"/>
  <sheetViews>
    <sheetView topLeftCell="A3" workbookViewId="0">
      <selection sqref="A1:F1"/>
    </sheetView>
  </sheetViews>
  <sheetFormatPr defaultRowHeight="14"/>
  <cols>
    <col min="1" max="12" width="13" customWidth="1"/>
  </cols>
  <sheetData>
    <row r="1" spans="1:24" ht="14.65" customHeight="1">
      <c r="A1" s="85" t="s">
        <v>0</v>
      </c>
      <c r="B1" s="85"/>
      <c r="C1" s="85"/>
      <c r="D1" s="85"/>
      <c r="E1" s="85"/>
      <c r="F1" s="85"/>
      <c r="G1" s="86" t="s">
        <v>1</v>
      </c>
      <c r="H1" s="86"/>
      <c r="I1" s="86"/>
      <c r="J1" s="86"/>
      <c r="K1" s="86"/>
      <c r="L1" s="86"/>
      <c r="M1" s="8"/>
      <c r="N1" s="8"/>
      <c r="O1" s="8"/>
      <c r="P1" s="8"/>
      <c r="Q1" s="8"/>
      <c r="R1" s="8"/>
      <c r="S1" s="8"/>
      <c r="T1" s="8"/>
      <c r="U1" s="8"/>
      <c r="V1" s="8"/>
      <c r="W1" s="8"/>
      <c r="X1" s="8"/>
    </row>
    <row r="2" spans="1:24" ht="24" customHeight="1">
      <c r="A2" s="87" t="s">
        <v>2</v>
      </c>
      <c r="B2" s="87"/>
      <c r="C2" s="87"/>
      <c r="D2" s="87"/>
      <c r="E2" s="87"/>
      <c r="F2" s="87"/>
      <c r="G2" s="87"/>
      <c r="H2" s="87"/>
      <c r="I2" s="87"/>
      <c r="J2" s="87"/>
      <c r="K2" s="87"/>
      <c r="L2" s="87"/>
      <c r="M2" s="8"/>
      <c r="N2" s="8"/>
      <c r="O2" s="8"/>
      <c r="P2" s="8"/>
      <c r="Q2" s="8"/>
      <c r="R2" s="8"/>
      <c r="S2" s="8"/>
      <c r="T2" s="8"/>
      <c r="U2" s="8"/>
      <c r="V2" s="8"/>
      <c r="W2" s="8"/>
      <c r="X2" s="8"/>
    </row>
    <row r="3" spans="1:24" ht="14.65" customHeight="1">
      <c r="A3" s="88" t="s">
        <v>3</v>
      </c>
      <c r="B3" s="88"/>
      <c r="C3" s="88"/>
      <c r="D3" s="88"/>
      <c r="E3" s="88"/>
      <c r="F3" s="88"/>
      <c r="G3" s="88"/>
      <c r="H3" s="88"/>
      <c r="I3" s="88"/>
      <c r="J3" s="88"/>
      <c r="K3" s="88"/>
      <c r="L3" s="88"/>
      <c r="M3" s="8"/>
      <c r="N3" s="8"/>
      <c r="O3" s="8"/>
      <c r="P3" s="8"/>
      <c r="Q3" s="8"/>
      <c r="R3" s="8"/>
      <c r="S3" s="8"/>
      <c r="T3" s="8"/>
      <c r="U3" s="8"/>
      <c r="V3" s="8"/>
      <c r="W3" s="8"/>
      <c r="X3" s="8"/>
    </row>
    <row r="4" spans="1:24" ht="3.4" customHeight="1">
      <c r="A4" s="9"/>
      <c r="B4" s="9"/>
      <c r="C4" s="9"/>
      <c r="D4" s="9"/>
      <c r="E4" s="9"/>
      <c r="F4" s="9"/>
      <c r="G4" s="9"/>
      <c r="H4" s="9"/>
      <c r="I4" s="9"/>
      <c r="J4" s="9"/>
      <c r="K4" s="9"/>
      <c r="L4" s="9"/>
      <c r="M4" s="8"/>
      <c r="N4" s="8"/>
      <c r="O4" s="8"/>
      <c r="P4" s="8"/>
      <c r="Q4" s="8"/>
      <c r="R4" s="8"/>
      <c r="S4" s="8"/>
      <c r="T4" s="8"/>
      <c r="U4" s="8"/>
      <c r="V4" s="8"/>
      <c r="W4" s="8"/>
      <c r="X4" s="8"/>
    </row>
    <row r="5" spans="1:24">
      <c r="A5" s="8"/>
      <c r="B5" s="8"/>
      <c r="C5" s="8"/>
      <c r="D5" s="8"/>
      <c r="E5" s="8"/>
      <c r="F5" s="8"/>
      <c r="G5" s="8"/>
      <c r="H5" s="8"/>
      <c r="I5" s="8"/>
      <c r="J5" s="8"/>
      <c r="K5" s="8"/>
      <c r="L5" s="8"/>
      <c r="M5" s="8"/>
      <c r="N5" s="8"/>
      <c r="O5" s="8"/>
      <c r="P5" s="8"/>
      <c r="Q5" s="8"/>
      <c r="R5" s="8"/>
      <c r="S5" s="8"/>
      <c r="T5" s="8"/>
      <c r="U5" s="8"/>
      <c r="V5" s="8"/>
      <c r="W5" s="8"/>
      <c r="X5" s="8"/>
    </row>
    <row r="6" spans="1:24">
      <c r="A6" s="89" t="s">
        <v>4</v>
      </c>
      <c r="B6" s="89"/>
      <c r="C6" s="89"/>
      <c r="D6" s="89"/>
      <c r="E6" s="90" t="s">
        <v>5</v>
      </c>
      <c r="F6" s="91"/>
      <c r="G6" s="91"/>
      <c r="H6" s="91"/>
      <c r="I6" s="91"/>
      <c r="J6" s="91"/>
      <c r="K6" s="91"/>
      <c r="L6" s="92"/>
      <c r="M6" s="8"/>
      <c r="N6" s="8"/>
      <c r="O6" s="8"/>
      <c r="P6" s="8"/>
      <c r="Q6" s="8"/>
      <c r="R6" s="8"/>
      <c r="S6" s="8"/>
      <c r="T6" s="8"/>
      <c r="U6" s="8"/>
      <c r="V6" s="8"/>
      <c r="W6" s="8"/>
      <c r="X6" s="8"/>
    </row>
    <row r="7" spans="1:24">
      <c r="A7" s="89"/>
      <c r="B7" s="89"/>
      <c r="C7" s="89"/>
      <c r="D7" s="89"/>
      <c r="E7" s="93"/>
      <c r="F7" s="94"/>
      <c r="G7" s="94"/>
      <c r="H7" s="94"/>
      <c r="I7" s="94"/>
      <c r="J7" s="94"/>
      <c r="K7" s="94"/>
      <c r="L7" s="95"/>
      <c r="M7" s="8"/>
      <c r="N7" s="8"/>
      <c r="O7" s="8"/>
      <c r="P7" s="8"/>
      <c r="Q7" s="8"/>
      <c r="R7" s="8"/>
      <c r="S7" s="8"/>
      <c r="T7" s="8"/>
      <c r="U7" s="8"/>
      <c r="V7" s="8"/>
      <c r="W7" s="8"/>
      <c r="X7" s="8"/>
    </row>
    <row r="8" spans="1:24">
      <c r="A8" s="89"/>
      <c r="B8" s="89"/>
      <c r="C8" s="89"/>
      <c r="D8" s="89"/>
      <c r="E8" s="93"/>
      <c r="F8" s="94"/>
      <c r="G8" s="94"/>
      <c r="H8" s="94"/>
      <c r="I8" s="94"/>
      <c r="J8" s="94"/>
      <c r="K8" s="94"/>
      <c r="L8" s="95"/>
      <c r="M8" s="8"/>
      <c r="N8" s="8"/>
      <c r="O8" s="8"/>
      <c r="P8" s="8"/>
      <c r="Q8" s="8"/>
      <c r="R8" s="8"/>
      <c r="S8" s="8"/>
      <c r="T8" s="8"/>
      <c r="U8" s="8"/>
      <c r="V8" s="8"/>
      <c r="W8" s="8"/>
      <c r="X8" s="8"/>
    </row>
    <row r="9" spans="1:24">
      <c r="A9" s="89"/>
      <c r="B9" s="89"/>
      <c r="C9" s="89"/>
      <c r="D9" s="89"/>
      <c r="E9" s="96"/>
      <c r="F9" s="97"/>
      <c r="G9" s="97"/>
      <c r="H9" s="97"/>
      <c r="I9" s="97"/>
      <c r="J9" s="97"/>
      <c r="K9" s="97"/>
      <c r="L9" s="98"/>
      <c r="M9" s="8"/>
      <c r="N9" s="8"/>
      <c r="O9" s="8"/>
      <c r="P9" s="8"/>
      <c r="Q9" s="8"/>
      <c r="R9" s="8"/>
      <c r="S9" s="8"/>
      <c r="T9" s="8"/>
      <c r="U9" s="8"/>
      <c r="V9" s="8"/>
      <c r="W9" s="8"/>
      <c r="X9" s="8"/>
    </row>
    <row r="10" spans="1:24">
      <c r="A10" s="89"/>
      <c r="B10" s="89"/>
      <c r="C10" s="89"/>
      <c r="D10" s="89"/>
      <c r="E10" s="99" t="s">
        <v>6</v>
      </c>
      <c r="F10" s="100"/>
      <c r="G10" s="100"/>
      <c r="H10" s="100"/>
      <c r="I10" s="100"/>
      <c r="J10" s="100"/>
      <c r="K10" s="100"/>
      <c r="L10" s="101"/>
      <c r="M10" s="8"/>
      <c r="N10" s="8"/>
      <c r="O10" s="8"/>
      <c r="P10" s="8"/>
      <c r="Q10" s="8"/>
      <c r="R10" s="8"/>
      <c r="S10" s="8"/>
      <c r="T10" s="8"/>
      <c r="U10" s="8"/>
      <c r="V10" s="8"/>
      <c r="W10" s="8"/>
      <c r="X10" s="8"/>
    </row>
    <row r="11" spans="1:24">
      <c r="A11" s="89"/>
      <c r="B11" s="89"/>
      <c r="C11" s="89"/>
      <c r="D11" s="89"/>
      <c r="E11" s="102"/>
      <c r="F11" s="103"/>
      <c r="G11" s="103"/>
      <c r="H11" s="103"/>
      <c r="I11" s="103"/>
      <c r="J11" s="103"/>
      <c r="K11" s="103"/>
      <c r="L11" s="104"/>
      <c r="M11" s="8"/>
      <c r="N11" s="8"/>
      <c r="O11" s="8"/>
      <c r="P11" s="8"/>
      <c r="Q11" s="8"/>
      <c r="R11" s="8"/>
      <c r="S11" s="8"/>
      <c r="T11" s="8"/>
      <c r="U11" s="8"/>
      <c r="V11" s="8"/>
      <c r="W11" s="8"/>
      <c r="X11" s="8"/>
    </row>
    <row r="12" spans="1:24">
      <c r="A12" s="89"/>
      <c r="B12" s="89"/>
      <c r="C12" s="89"/>
      <c r="D12" s="89"/>
      <c r="E12" s="102"/>
      <c r="F12" s="103"/>
      <c r="G12" s="103"/>
      <c r="H12" s="103"/>
      <c r="I12" s="103"/>
      <c r="J12" s="103"/>
      <c r="K12" s="103"/>
      <c r="L12" s="104"/>
      <c r="M12" s="8"/>
      <c r="N12" s="8"/>
      <c r="O12" s="8"/>
      <c r="P12" s="8"/>
      <c r="Q12" s="8"/>
      <c r="R12" s="8"/>
      <c r="S12" s="8"/>
      <c r="T12" s="8"/>
      <c r="U12" s="8"/>
      <c r="V12" s="8"/>
      <c r="W12" s="8"/>
      <c r="X12" s="8"/>
    </row>
    <row r="13" spans="1:24">
      <c r="A13" s="89"/>
      <c r="B13" s="89"/>
      <c r="C13" s="89"/>
      <c r="D13" s="89"/>
      <c r="E13" s="102"/>
      <c r="F13" s="103"/>
      <c r="G13" s="103"/>
      <c r="H13" s="103"/>
      <c r="I13" s="103"/>
      <c r="J13" s="103"/>
      <c r="K13" s="103"/>
      <c r="L13" s="104"/>
      <c r="M13" s="8"/>
      <c r="N13" s="8"/>
      <c r="O13" s="8"/>
      <c r="P13" s="8"/>
      <c r="Q13" s="8"/>
      <c r="R13" s="8"/>
      <c r="S13" s="8"/>
      <c r="T13" s="8"/>
      <c r="U13" s="8"/>
      <c r="V13" s="8"/>
      <c r="W13" s="8"/>
      <c r="X13" s="8"/>
    </row>
    <row r="14" spans="1:24">
      <c r="A14" s="89"/>
      <c r="B14" s="89"/>
      <c r="C14" s="89"/>
      <c r="D14" s="89"/>
      <c r="E14" s="102"/>
      <c r="F14" s="103"/>
      <c r="G14" s="103"/>
      <c r="H14" s="103"/>
      <c r="I14" s="103"/>
      <c r="J14" s="103"/>
      <c r="K14" s="103"/>
      <c r="L14" s="104"/>
      <c r="M14" s="8"/>
      <c r="N14" s="8"/>
      <c r="O14" s="8"/>
      <c r="P14" s="8"/>
      <c r="Q14" s="8"/>
      <c r="R14" s="8"/>
      <c r="S14" s="8"/>
      <c r="T14" s="8"/>
      <c r="U14" s="8"/>
      <c r="V14" s="8"/>
      <c r="W14" s="8"/>
      <c r="X14" s="8"/>
    </row>
    <row r="15" spans="1:24">
      <c r="A15" s="89"/>
      <c r="B15" s="89"/>
      <c r="C15" s="89"/>
      <c r="D15" s="89"/>
      <c r="E15" s="105"/>
      <c r="F15" s="106"/>
      <c r="G15" s="106"/>
      <c r="H15" s="106"/>
      <c r="I15" s="106"/>
      <c r="J15" s="106"/>
      <c r="K15" s="106"/>
      <c r="L15" s="107"/>
      <c r="M15" s="8"/>
      <c r="N15" s="8"/>
      <c r="O15" s="8"/>
      <c r="P15" s="8"/>
      <c r="Q15" s="8"/>
      <c r="R15" s="8"/>
      <c r="S15" s="8"/>
      <c r="T15" s="8"/>
      <c r="U15" s="8"/>
      <c r="V15" s="8"/>
      <c r="W15" s="8"/>
      <c r="X15" s="8"/>
    </row>
    <row r="16" spans="1:24">
      <c r="A16" s="8"/>
      <c r="B16" s="8"/>
      <c r="C16" s="8"/>
      <c r="D16" s="8"/>
      <c r="E16" s="8"/>
      <c r="F16" s="8"/>
      <c r="G16" s="8"/>
      <c r="H16" s="8"/>
      <c r="I16" s="8"/>
      <c r="J16" s="8"/>
      <c r="K16" s="8"/>
      <c r="L16" s="8"/>
      <c r="M16" s="8"/>
      <c r="N16" s="8"/>
      <c r="O16" s="8"/>
      <c r="P16" s="8"/>
      <c r="Q16" s="8"/>
      <c r="R16" s="8"/>
      <c r="S16" s="8"/>
      <c r="T16" s="8"/>
      <c r="U16" s="8"/>
      <c r="V16" s="8"/>
      <c r="W16" s="8"/>
      <c r="X16" s="8"/>
    </row>
    <row r="17" spans="1:24" ht="16" customHeight="1">
      <c r="A17" s="108" t="s">
        <v>7</v>
      </c>
      <c r="B17" s="108"/>
      <c r="C17" s="108"/>
      <c r="D17" s="108"/>
      <c r="E17" s="108"/>
      <c r="F17" s="108"/>
      <c r="G17" s="108"/>
      <c r="H17" s="108"/>
      <c r="I17" s="108"/>
      <c r="J17" s="108"/>
      <c r="K17" s="108"/>
      <c r="L17" s="108"/>
      <c r="M17" s="8"/>
      <c r="N17" s="8"/>
      <c r="O17" s="8"/>
      <c r="P17" s="8"/>
      <c r="Q17" s="8"/>
      <c r="R17" s="8"/>
      <c r="S17" s="8"/>
      <c r="T17" s="8"/>
      <c r="U17" s="8"/>
      <c r="V17" s="8"/>
      <c r="W17" s="8"/>
      <c r="X17" s="8"/>
    </row>
    <row r="18" spans="1:24">
      <c r="A18" s="8"/>
      <c r="B18" s="8"/>
      <c r="C18" s="8"/>
      <c r="D18" s="8"/>
      <c r="E18" s="8"/>
      <c r="F18" s="8"/>
      <c r="G18" s="8"/>
      <c r="H18" s="8"/>
      <c r="I18" s="8"/>
      <c r="J18" s="8"/>
      <c r="K18" s="8"/>
      <c r="L18" s="8"/>
      <c r="M18" s="8"/>
      <c r="N18" s="8"/>
      <c r="O18" s="8"/>
      <c r="P18" s="8"/>
      <c r="Q18" s="8"/>
      <c r="R18" s="8"/>
      <c r="S18" s="8"/>
      <c r="T18" s="8"/>
      <c r="U18" s="8"/>
      <c r="V18" s="8"/>
      <c r="W18" s="8"/>
      <c r="X18" s="8"/>
    </row>
    <row r="19" spans="1:24" ht="20">
      <c r="A19" s="109" t="s">
        <v>8</v>
      </c>
      <c r="B19" s="109"/>
      <c r="C19" s="109"/>
      <c r="D19" s="109" t="s">
        <v>9</v>
      </c>
      <c r="E19" s="109"/>
      <c r="F19" s="109"/>
      <c r="G19" s="109" t="s">
        <v>10</v>
      </c>
      <c r="H19" s="109"/>
      <c r="I19" s="109"/>
      <c r="J19" s="109" t="s">
        <v>11</v>
      </c>
      <c r="K19" s="109"/>
      <c r="L19" s="109"/>
      <c r="M19" s="8"/>
      <c r="N19" s="8"/>
      <c r="O19" s="8"/>
      <c r="P19" s="8"/>
      <c r="Q19" s="8"/>
      <c r="R19" s="8"/>
      <c r="S19" s="8"/>
      <c r="T19" s="8"/>
      <c r="U19" s="8"/>
      <c r="V19" s="8"/>
      <c r="W19" s="8"/>
      <c r="X19" s="8"/>
    </row>
    <row r="20" spans="1:24">
      <c r="A20" s="110" t="s">
        <v>12</v>
      </c>
      <c r="B20" s="110"/>
      <c r="C20" s="110"/>
      <c r="D20" s="110" t="s">
        <v>13</v>
      </c>
      <c r="E20" s="110"/>
      <c r="F20" s="110"/>
      <c r="G20" s="110" t="s">
        <v>14</v>
      </c>
      <c r="H20" s="110"/>
      <c r="I20" s="110"/>
      <c r="J20" s="110" t="s">
        <v>15</v>
      </c>
      <c r="K20" s="110"/>
      <c r="L20" s="110"/>
      <c r="M20" s="8"/>
      <c r="N20" s="8"/>
      <c r="O20" s="8"/>
      <c r="P20" s="8"/>
      <c r="Q20" s="8"/>
      <c r="R20" s="8"/>
      <c r="S20" s="8"/>
      <c r="T20" s="8"/>
      <c r="U20" s="8"/>
      <c r="V20" s="8"/>
      <c r="W20" s="8"/>
      <c r="X20" s="8"/>
    </row>
    <row r="21" spans="1:24">
      <c r="A21" s="111" t="s">
        <v>16</v>
      </c>
      <c r="B21" s="112"/>
      <c r="C21" s="113"/>
      <c r="D21" s="111" t="s">
        <v>17</v>
      </c>
      <c r="E21" s="112"/>
      <c r="F21" s="113"/>
      <c r="G21" s="111" t="s">
        <v>18</v>
      </c>
      <c r="H21" s="112"/>
      <c r="I21" s="113"/>
      <c r="J21" s="111" t="s">
        <v>19</v>
      </c>
      <c r="K21" s="112"/>
      <c r="L21" s="113"/>
      <c r="M21" s="8"/>
      <c r="N21" s="8"/>
      <c r="O21" s="8"/>
      <c r="P21" s="8"/>
      <c r="Q21" s="8"/>
      <c r="R21" s="8"/>
      <c r="S21" s="8"/>
      <c r="T21" s="8"/>
      <c r="U21" s="8"/>
      <c r="V21" s="8"/>
      <c r="W21" s="8"/>
      <c r="X21" s="8"/>
    </row>
    <row r="22" spans="1:24">
      <c r="A22" s="114"/>
      <c r="B22" s="115"/>
      <c r="C22" s="116"/>
      <c r="D22" s="114"/>
      <c r="E22" s="115"/>
      <c r="F22" s="116"/>
      <c r="G22" s="114"/>
      <c r="H22" s="115"/>
      <c r="I22" s="116"/>
      <c r="J22" s="114"/>
      <c r="K22" s="115"/>
      <c r="L22" s="116"/>
      <c r="M22" s="8"/>
      <c r="N22" s="8"/>
      <c r="O22" s="8"/>
      <c r="P22" s="8"/>
      <c r="Q22" s="8"/>
      <c r="R22" s="8"/>
      <c r="S22" s="8"/>
      <c r="T22" s="8"/>
      <c r="U22" s="8"/>
      <c r="V22" s="8"/>
      <c r="W22" s="8"/>
      <c r="X22" s="8"/>
    </row>
    <row r="23" spans="1:24">
      <c r="A23" s="114"/>
      <c r="B23" s="115"/>
      <c r="C23" s="116"/>
      <c r="D23" s="114"/>
      <c r="E23" s="115"/>
      <c r="F23" s="116"/>
      <c r="G23" s="114"/>
      <c r="H23" s="115"/>
      <c r="I23" s="116"/>
      <c r="J23" s="114"/>
      <c r="K23" s="115"/>
      <c r="L23" s="116"/>
      <c r="M23" s="8"/>
      <c r="N23" s="8"/>
      <c r="O23" s="8"/>
      <c r="P23" s="8"/>
      <c r="Q23" s="8"/>
      <c r="R23" s="8"/>
      <c r="S23" s="8"/>
      <c r="T23" s="8"/>
      <c r="U23" s="8"/>
      <c r="V23" s="8"/>
      <c r="W23" s="8"/>
      <c r="X23" s="8"/>
    </row>
    <row r="24" spans="1:24">
      <c r="A24" s="117"/>
      <c r="B24" s="118"/>
      <c r="C24" s="119"/>
      <c r="D24" s="117"/>
      <c r="E24" s="118"/>
      <c r="F24" s="119"/>
      <c r="G24" s="117"/>
      <c r="H24" s="118"/>
      <c r="I24" s="119"/>
      <c r="J24" s="117"/>
      <c r="K24" s="118"/>
      <c r="L24" s="119"/>
      <c r="M24" s="8"/>
      <c r="N24" s="8"/>
      <c r="O24" s="8"/>
      <c r="P24" s="8"/>
      <c r="Q24" s="8"/>
      <c r="R24" s="8"/>
      <c r="S24" s="8"/>
      <c r="T24" s="8"/>
      <c r="U24" s="8"/>
      <c r="V24" s="8"/>
      <c r="W24" s="8"/>
      <c r="X24" s="8"/>
    </row>
    <row r="25" spans="1:24">
      <c r="A25" s="8"/>
      <c r="B25" s="8"/>
      <c r="C25" s="8"/>
      <c r="D25" s="8"/>
      <c r="E25" s="8"/>
      <c r="F25" s="8"/>
      <c r="G25" s="8"/>
      <c r="H25" s="8"/>
      <c r="I25" s="8"/>
      <c r="J25" s="8"/>
      <c r="K25" s="8"/>
      <c r="L25" s="8"/>
      <c r="M25" s="8"/>
      <c r="N25" s="8"/>
      <c r="O25" s="8"/>
      <c r="P25" s="8"/>
      <c r="Q25" s="8"/>
      <c r="R25" s="8"/>
      <c r="S25" s="8"/>
      <c r="T25" s="8"/>
      <c r="U25" s="8"/>
      <c r="V25" s="8"/>
      <c r="W25" s="8"/>
      <c r="X25" s="8"/>
    </row>
    <row r="26" spans="1:24" ht="16" customHeight="1">
      <c r="A26" s="120" t="s">
        <v>20</v>
      </c>
      <c r="B26" s="120"/>
      <c r="C26" s="120"/>
      <c r="D26" s="120"/>
      <c r="E26" s="120"/>
      <c r="F26" s="120"/>
      <c r="G26" s="120"/>
      <c r="H26" s="120"/>
      <c r="I26" s="120"/>
      <c r="J26" s="120"/>
      <c r="K26" s="120"/>
      <c r="L26" s="120"/>
      <c r="M26" s="8"/>
      <c r="N26" s="8"/>
      <c r="O26" s="8"/>
      <c r="P26" s="8"/>
      <c r="Q26" s="8"/>
      <c r="R26" s="8"/>
      <c r="S26" s="8"/>
      <c r="T26" s="8"/>
      <c r="U26" s="8"/>
      <c r="V26" s="8"/>
      <c r="W26" s="8"/>
      <c r="X26" s="8"/>
    </row>
    <row r="27" spans="1:24" ht="24" customHeight="1">
      <c r="A27" s="121" t="s">
        <v>21</v>
      </c>
      <c r="B27" s="122"/>
      <c r="C27" s="122" t="s">
        <v>22</v>
      </c>
      <c r="D27" s="122"/>
      <c r="E27" s="122"/>
      <c r="F27" s="122"/>
      <c r="G27" s="122" t="s">
        <v>23</v>
      </c>
      <c r="H27" s="122"/>
      <c r="I27" s="122"/>
      <c r="J27" s="122" t="s">
        <v>24</v>
      </c>
      <c r="K27" s="122"/>
      <c r="L27" s="123"/>
      <c r="M27" s="8"/>
      <c r="N27" s="8"/>
      <c r="O27" s="8"/>
      <c r="P27" s="8"/>
      <c r="Q27" s="8"/>
      <c r="R27" s="8"/>
      <c r="S27" s="8"/>
      <c r="T27" s="8"/>
      <c r="U27" s="8"/>
      <c r="V27" s="8"/>
      <c r="W27" s="8"/>
      <c r="X27" s="8"/>
    </row>
    <row r="28" spans="1:24" ht="20" customHeight="1">
      <c r="A28" s="124" t="s">
        <v>25</v>
      </c>
      <c r="B28" s="125"/>
      <c r="C28" s="126" t="s">
        <v>26</v>
      </c>
      <c r="D28" s="126"/>
      <c r="E28" s="126"/>
      <c r="F28" s="126"/>
      <c r="G28" s="126" t="s">
        <v>27</v>
      </c>
      <c r="H28" s="126"/>
      <c r="I28" s="126"/>
      <c r="J28" s="126" t="s">
        <v>28</v>
      </c>
      <c r="K28" s="126"/>
      <c r="L28" s="127"/>
      <c r="M28" s="8"/>
      <c r="N28" s="8"/>
      <c r="O28" s="8"/>
      <c r="P28" s="8"/>
      <c r="Q28" s="8"/>
      <c r="R28" s="8"/>
      <c r="S28" s="8"/>
      <c r="T28" s="8"/>
      <c r="U28" s="8"/>
      <c r="V28" s="8"/>
      <c r="W28" s="8"/>
      <c r="X28" s="8"/>
    </row>
    <row r="29" spans="1:24" ht="20" customHeight="1">
      <c r="A29" s="128" t="s">
        <v>29</v>
      </c>
      <c r="B29" s="129"/>
      <c r="C29" s="130" t="s">
        <v>30</v>
      </c>
      <c r="D29" s="130"/>
      <c r="E29" s="130"/>
      <c r="F29" s="130"/>
      <c r="G29" s="130" t="s">
        <v>31</v>
      </c>
      <c r="H29" s="130"/>
      <c r="I29" s="130"/>
      <c r="J29" s="130" t="s">
        <v>32</v>
      </c>
      <c r="K29" s="130"/>
      <c r="L29" s="131"/>
      <c r="M29" s="8"/>
      <c r="N29" s="8"/>
      <c r="O29" s="8"/>
      <c r="P29" s="8"/>
      <c r="Q29" s="8"/>
      <c r="R29" s="8"/>
      <c r="S29" s="8"/>
      <c r="T29" s="8"/>
      <c r="U29" s="8"/>
      <c r="V29" s="8"/>
      <c r="W29" s="8"/>
      <c r="X29" s="8"/>
    </row>
    <row r="30" spans="1:24" ht="20" customHeight="1">
      <c r="A30" s="128" t="s">
        <v>33</v>
      </c>
      <c r="B30" s="129"/>
      <c r="C30" s="130" t="s">
        <v>34</v>
      </c>
      <c r="D30" s="130"/>
      <c r="E30" s="130"/>
      <c r="F30" s="130"/>
      <c r="G30" s="130" t="s">
        <v>35</v>
      </c>
      <c r="H30" s="130"/>
      <c r="I30" s="130"/>
      <c r="J30" s="130" t="s">
        <v>36</v>
      </c>
      <c r="K30" s="130"/>
      <c r="L30" s="131"/>
      <c r="M30" s="8"/>
      <c r="N30" s="8"/>
      <c r="O30" s="8"/>
      <c r="P30" s="8"/>
      <c r="Q30" s="8"/>
      <c r="R30" s="8"/>
      <c r="S30" s="8"/>
      <c r="T30" s="8"/>
      <c r="U30" s="8"/>
      <c r="V30" s="8"/>
      <c r="W30" s="8"/>
      <c r="X30" s="8"/>
    </row>
    <row r="31" spans="1:24" ht="20" customHeight="1">
      <c r="A31" s="128" t="s">
        <v>37</v>
      </c>
      <c r="B31" s="129"/>
      <c r="C31" s="130" t="s">
        <v>38</v>
      </c>
      <c r="D31" s="130"/>
      <c r="E31" s="130"/>
      <c r="F31" s="130"/>
      <c r="G31" s="130" t="s">
        <v>39</v>
      </c>
      <c r="H31" s="130"/>
      <c r="I31" s="130"/>
      <c r="J31" s="130" t="s">
        <v>40</v>
      </c>
      <c r="K31" s="130"/>
      <c r="L31" s="131"/>
      <c r="M31" s="8"/>
      <c r="N31" s="8"/>
      <c r="O31" s="8"/>
      <c r="P31" s="8"/>
      <c r="Q31" s="8"/>
      <c r="R31" s="8"/>
      <c r="S31" s="8"/>
      <c r="T31" s="8"/>
      <c r="U31" s="8"/>
      <c r="V31" s="8"/>
      <c r="W31" s="8"/>
      <c r="X31" s="8"/>
    </row>
    <row r="32" spans="1:24" ht="20" customHeight="1">
      <c r="A32" s="132" t="s">
        <v>41</v>
      </c>
      <c r="B32" s="133"/>
      <c r="C32" s="134" t="s">
        <v>42</v>
      </c>
      <c r="D32" s="134"/>
      <c r="E32" s="134"/>
      <c r="F32" s="134"/>
      <c r="G32" s="134" t="s">
        <v>27</v>
      </c>
      <c r="H32" s="134"/>
      <c r="I32" s="134"/>
      <c r="J32" s="134" t="s">
        <v>43</v>
      </c>
      <c r="K32" s="134"/>
      <c r="L32" s="135"/>
      <c r="M32" s="8"/>
      <c r="N32" s="8"/>
      <c r="O32" s="8"/>
      <c r="P32" s="8"/>
      <c r="Q32" s="8"/>
      <c r="R32" s="8"/>
      <c r="S32" s="8"/>
      <c r="T32" s="8"/>
      <c r="U32" s="8"/>
      <c r="V32" s="8"/>
      <c r="W32" s="8"/>
      <c r="X32" s="8"/>
    </row>
    <row r="33" spans="1:24">
      <c r="A33" s="8"/>
      <c r="B33" s="8"/>
      <c r="C33" s="8"/>
      <c r="D33" s="8"/>
      <c r="E33" s="8"/>
      <c r="F33" s="8"/>
      <c r="G33" s="8"/>
      <c r="H33" s="8"/>
      <c r="I33" s="8"/>
      <c r="J33" s="8"/>
      <c r="K33" s="8"/>
      <c r="L33" s="8"/>
      <c r="M33" s="8"/>
      <c r="N33" s="8"/>
      <c r="O33" s="8"/>
      <c r="P33" s="8"/>
      <c r="Q33" s="8"/>
      <c r="R33" s="8"/>
      <c r="S33" s="8"/>
      <c r="T33" s="8"/>
      <c r="U33" s="8"/>
      <c r="V33" s="8"/>
      <c r="W33" s="8"/>
      <c r="X33" s="8"/>
    </row>
    <row r="34" spans="1:24" ht="16" customHeight="1">
      <c r="A34" s="136" t="s">
        <v>44</v>
      </c>
      <c r="B34" s="136"/>
      <c r="C34" s="136"/>
      <c r="D34" s="136"/>
      <c r="E34" s="136"/>
      <c r="F34" s="136"/>
      <c r="G34" s="136"/>
      <c r="H34" s="136"/>
      <c r="I34" s="136"/>
      <c r="J34" s="136"/>
      <c r="K34" s="136"/>
      <c r="L34" s="136"/>
      <c r="M34" s="8"/>
      <c r="N34" s="8"/>
      <c r="O34" s="8"/>
      <c r="P34" s="8"/>
      <c r="Q34" s="8"/>
      <c r="R34" s="8"/>
      <c r="S34" s="8"/>
      <c r="T34" s="8"/>
      <c r="U34" s="8"/>
      <c r="V34" s="8"/>
      <c r="W34" s="8"/>
      <c r="X34" s="8"/>
    </row>
    <row r="35" spans="1:24">
      <c r="A35" s="137" t="s">
        <v>45</v>
      </c>
      <c r="B35" s="138"/>
      <c r="C35" s="138"/>
      <c r="D35" s="138"/>
      <c r="E35" s="138"/>
      <c r="F35" s="139"/>
      <c r="G35" s="137" t="s">
        <v>46</v>
      </c>
      <c r="H35" s="138"/>
      <c r="I35" s="138"/>
      <c r="J35" s="138"/>
      <c r="K35" s="138"/>
      <c r="L35" s="139"/>
      <c r="M35" s="8"/>
      <c r="N35" s="8"/>
      <c r="O35" s="8"/>
      <c r="P35" s="8"/>
      <c r="Q35" s="8"/>
      <c r="R35" s="8"/>
      <c r="S35" s="8"/>
      <c r="T35" s="8"/>
      <c r="U35" s="8"/>
      <c r="V35" s="8"/>
      <c r="W35" s="8"/>
      <c r="X35" s="8"/>
    </row>
    <row r="36" spans="1:24">
      <c r="A36" s="140"/>
      <c r="B36" s="141"/>
      <c r="C36" s="141"/>
      <c r="D36" s="141"/>
      <c r="E36" s="141"/>
      <c r="F36" s="142"/>
      <c r="G36" s="140"/>
      <c r="H36" s="141"/>
      <c r="I36" s="141"/>
      <c r="J36" s="141"/>
      <c r="K36" s="141"/>
      <c r="L36" s="142"/>
      <c r="M36" s="8"/>
      <c r="N36" s="8"/>
      <c r="O36" s="8"/>
      <c r="P36" s="8"/>
      <c r="Q36" s="8"/>
      <c r="R36" s="8"/>
      <c r="S36" s="8"/>
      <c r="T36" s="8"/>
      <c r="U36" s="8"/>
      <c r="V36" s="8"/>
      <c r="W36" s="8"/>
      <c r="X36" s="8"/>
    </row>
    <row r="37" spans="1:24">
      <c r="A37" s="140"/>
      <c r="B37" s="141"/>
      <c r="C37" s="141"/>
      <c r="D37" s="141"/>
      <c r="E37" s="141"/>
      <c r="F37" s="142"/>
      <c r="G37" s="140"/>
      <c r="H37" s="141"/>
      <c r="I37" s="141"/>
      <c r="J37" s="141"/>
      <c r="K37" s="141"/>
      <c r="L37" s="142"/>
      <c r="M37" s="8"/>
      <c r="N37" s="8"/>
      <c r="O37" s="8"/>
      <c r="P37" s="8"/>
      <c r="Q37" s="8"/>
      <c r="R37" s="8"/>
      <c r="S37" s="8"/>
      <c r="T37" s="8"/>
      <c r="U37" s="8"/>
      <c r="V37" s="8"/>
      <c r="W37" s="8"/>
      <c r="X37" s="8"/>
    </row>
    <row r="38" spans="1:24">
      <c r="A38" s="143"/>
      <c r="B38" s="144"/>
      <c r="C38" s="144"/>
      <c r="D38" s="144"/>
      <c r="E38" s="144"/>
      <c r="F38" s="145"/>
      <c r="G38" s="143"/>
      <c r="H38" s="144"/>
      <c r="I38" s="144"/>
      <c r="J38" s="144"/>
      <c r="K38" s="144"/>
      <c r="L38" s="145"/>
      <c r="M38" s="8"/>
      <c r="N38" s="8"/>
      <c r="O38" s="8"/>
      <c r="P38" s="8"/>
      <c r="Q38" s="8"/>
      <c r="R38" s="8"/>
      <c r="S38" s="8"/>
      <c r="T38" s="8"/>
      <c r="U38" s="8"/>
      <c r="V38" s="8"/>
      <c r="W38" s="8"/>
      <c r="X38" s="8"/>
    </row>
    <row r="39" spans="1:24">
      <c r="A39" s="8"/>
      <c r="B39" s="8"/>
      <c r="C39" s="8"/>
      <c r="D39" s="8"/>
      <c r="E39" s="8"/>
      <c r="F39" s="8"/>
      <c r="G39" s="8"/>
      <c r="H39" s="8"/>
      <c r="I39" s="8"/>
      <c r="J39" s="8"/>
      <c r="K39" s="8"/>
      <c r="L39" s="8"/>
      <c r="M39" s="8"/>
      <c r="N39" s="8"/>
      <c r="O39" s="8"/>
      <c r="P39" s="8"/>
      <c r="Q39" s="8"/>
      <c r="R39" s="8"/>
      <c r="S39" s="8"/>
      <c r="T39" s="8"/>
      <c r="U39" s="8"/>
      <c r="V39" s="8"/>
      <c r="W39" s="8"/>
      <c r="X39" s="8"/>
    </row>
    <row r="40" spans="1:24" ht="16" customHeight="1">
      <c r="A40" s="120" t="s">
        <v>47</v>
      </c>
      <c r="B40" s="120"/>
      <c r="C40" s="120"/>
      <c r="D40" s="120"/>
      <c r="E40" s="120"/>
      <c r="F40" s="120"/>
      <c r="G40" s="120"/>
      <c r="H40" s="120"/>
      <c r="I40" s="120"/>
      <c r="J40" s="120"/>
      <c r="K40" s="120"/>
      <c r="L40" s="120"/>
      <c r="M40" s="8"/>
      <c r="N40" s="8"/>
      <c r="O40" s="8"/>
      <c r="P40" s="8"/>
      <c r="Q40" s="8"/>
      <c r="R40" s="8"/>
      <c r="S40" s="8"/>
      <c r="T40" s="8"/>
      <c r="U40" s="8"/>
      <c r="V40" s="8"/>
      <c r="W40" s="8"/>
      <c r="X40" s="8"/>
    </row>
    <row r="41" spans="1:24">
      <c r="A41" s="146" t="s">
        <v>48</v>
      </c>
      <c r="B41" s="147"/>
      <c r="C41" s="147"/>
      <c r="D41" s="147"/>
      <c r="E41" s="147"/>
      <c r="F41" s="147"/>
      <c r="G41" s="147"/>
      <c r="H41" s="147"/>
      <c r="I41" s="147"/>
      <c r="J41" s="147"/>
      <c r="K41" s="147"/>
      <c r="L41" s="148"/>
      <c r="M41" s="8"/>
      <c r="N41" s="8"/>
      <c r="O41" s="8"/>
      <c r="P41" s="8"/>
      <c r="Q41" s="8"/>
      <c r="R41" s="8"/>
      <c r="S41" s="8"/>
      <c r="T41" s="8"/>
      <c r="U41" s="8"/>
      <c r="V41" s="8"/>
      <c r="W41" s="8"/>
      <c r="X41" s="8"/>
    </row>
    <row r="42" spans="1:24">
      <c r="A42" s="149"/>
      <c r="B42" s="150"/>
      <c r="C42" s="150"/>
      <c r="D42" s="150"/>
      <c r="E42" s="150"/>
      <c r="F42" s="150"/>
      <c r="G42" s="150"/>
      <c r="H42" s="150"/>
      <c r="I42" s="150"/>
      <c r="J42" s="150"/>
      <c r="K42" s="150"/>
      <c r="L42" s="151"/>
      <c r="M42" s="8"/>
      <c r="N42" s="8"/>
      <c r="O42" s="8"/>
      <c r="P42" s="8"/>
      <c r="Q42" s="8"/>
      <c r="R42" s="8"/>
      <c r="S42" s="8"/>
      <c r="T42" s="8"/>
      <c r="U42" s="8"/>
      <c r="V42" s="8"/>
      <c r="W42" s="8"/>
      <c r="X42" s="8"/>
    </row>
    <row r="43" spans="1:24">
      <c r="A43" s="149"/>
      <c r="B43" s="150"/>
      <c r="C43" s="150"/>
      <c r="D43" s="150"/>
      <c r="E43" s="150"/>
      <c r="F43" s="150"/>
      <c r="G43" s="150"/>
      <c r="H43" s="150"/>
      <c r="I43" s="150"/>
      <c r="J43" s="150"/>
      <c r="K43" s="150"/>
      <c r="L43" s="151"/>
      <c r="M43" s="8"/>
      <c r="N43" s="8"/>
      <c r="O43" s="8"/>
      <c r="P43" s="8"/>
      <c r="Q43" s="8"/>
      <c r="R43" s="8"/>
      <c r="S43" s="8"/>
      <c r="T43" s="8"/>
      <c r="U43" s="8"/>
      <c r="V43" s="8"/>
      <c r="W43" s="8"/>
      <c r="X43" s="8"/>
    </row>
    <row r="44" spans="1:24">
      <c r="A44" s="152"/>
      <c r="B44" s="153"/>
      <c r="C44" s="153"/>
      <c r="D44" s="153"/>
      <c r="E44" s="153"/>
      <c r="F44" s="153"/>
      <c r="G44" s="153"/>
      <c r="H44" s="153"/>
      <c r="I44" s="153"/>
      <c r="J44" s="153"/>
      <c r="K44" s="153"/>
      <c r="L44" s="154"/>
      <c r="M44" s="8"/>
      <c r="N44" s="8"/>
      <c r="O44" s="8"/>
      <c r="P44" s="8"/>
      <c r="Q44" s="8"/>
      <c r="R44" s="8"/>
      <c r="S44" s="8"/>
      <c r="T44" s="8"/>
      <c r="U44" s="8"/>
      <c r="V44" s="8"/>
      <c r="W44" s="8"/>
      <c r="X44" s="8"/>
    </row>
    <row r="45" spans="1:24">
      <c r="A45" s="8"/>
      <c r="B45" s="8"/>
      <c r="C45" s="8"/>
      <c r="D45" s="8"/>
      <c r="E45" s="8"/>
      <c r="F45" s="8"/>
      <c r="G45" s="8"/>
      <c r="H45" s="8"/>
      <c r="I45" s="8"/>
      <c r="J45" s="8"/>
      <c r="K45" s="8"/>
      <c r="L45" s="8"/>
      <c r="M45" s="8"/>
      <c r="N45" s="8"/>
      <c r="O45" s="8"/>
      <c r="P45" s="8"/>
      <c r="Q45" s="8"/>
      <c r="R45" s="8"/>
      <c r="S45" s="8"/>
      <c r="T45" s="8"/>
      <c r="U45" s="8"/>
      <c r="V45" s="8"/>
      <c r="W45" s="8"/>
      <c r="X45" s="8"/>
    </row>
    <row r="46" spans="1:24" ht="13.4" customHeight="1">
      <c r="A46" s="155" t="s">
        <v>49</v>
      </c>
      <c r="B46" s="155"/>
      <c r="C46" s="155"/>
      <c r="D46" s="155"/>
      <c r="E46" s="155"/>
      <c r="F46" s="155"/>
      <c r="G46" s="155"/>
      <c r="H46" s="155"/>
      <c r="I46" s="155"/>
      <c r="J46" s="155"/>
      <c r="K46" s="155"/>
      <c r="L46" s="155"/>
      <c r="M46" s="8"/>
      <c r="N46" s="8"/>
      <c r="O46" s="8"/>
      <c r="P46" s="8"/>
      <c r="Q46" s="8"/>
      <c r="R46" s="8"/>
      <c r="S46" s="8"/>
      <c r="T46" s="8"/>
      <c r="U46" s="8"/>
      <c r="V46" s="8"/>
      <c r="W46" s="8"/>
      <c r="X46" s="8"/>
    </row>
    <row r="47" spans="1:24">
      <c r="A47" s="8"/>
      <c r="B47" s="8"/>
      <c r="C47" s="8"/>
      <c r="D47" s="8"/>
      <c r="E47" s="8"/>
      <c r="F47" s="8"/>
      <c r="G47" s="8"/>
      <c r="H47" s="8"/>
      <c r="I47" s="8"/>
      <c r="J47" s="8"/>
      <c r="K47" s="8"/>
      <c r="L47" s="8"/>
      <c r="M47" s="8"/>
      <c r="N47" s="8"/>
      <c r="O47" s="8"/>
      <c r="P47" s="8"/>
      <c r="Q47" s="8"/>
      <c r="R47" s="8"/>
      <c r="S47" s="8"/>
      <c r="T47" s="8"/>
      <c r="U47" s="8"/>
      <c r="V47" s="8"/>
      <c r="W47" s="8"/>
      <c r="X47" s="8"/>
    </row>
    <row r="48" spans="1:24">
      <c r="A48" s="8"/>
      <c r="B48" s="8"/>
      <c r="C48" s="8"/>
      <c r="D48" s="8"/>
      <c r="E48" s="8"/>
      <c r="F48" s="8"/>
      <c r="G48" s="8"/>
      <c r="H48" s="8"/>
      <c r="I48" s="8"/>
      <c r="J48" s="8"/>
      <c r="K48" s="8"/>
      <c r="L48" s="8"/>
      <c r="M48" s="8"/>
      <c r="N48" s="8"/>
      <c r="O48" s="8"/>
      <c r="P48" s="8"/>
      <c r="Q48" s="8"/>
      <c r="R48" s="8"/>
      <c r="S48" s="8"/>
      <c r="T48" s="8"/>
      <c r="U48" s="8"/>
      <c r="V48" s="8"/>
      <c r="W48" s="8"/>
      <c r="X48" s="8"/>
    </row>
    <row r="49" spans="1:24">
      <c r="A49" s="8"/>
      <c r="B49" s="8"/>
      <c r="C49" s="8"/>
      <c r="D49" s="8"/>
      <c r="E49" s="8"/>
      <c r="F49" s="8"/>
      <c r="G49" s="8"/>
      <c r="H49" s="8"/>
      <c r="I49" s="8"/>
      <c r="J49" s="8"/>
      <c r="K49" s="8"/>
      <c r="L49" s="8"/>
      <c r="M49" s="8"/>
      <c r="N49" s="8"/>
      <c r="O49" s="8"/>
      <c r="P49" s="8"/>
      <c r="Q49" s="8"/>
      <c r="R49" s="8"/>
      <c r="S49" s="8"/>
      <c r="T49" s="8"/>
      <c r="U49" s="8"/>
      <c r="V49" s="8"/>
      <c r="W49" s="8"/>
      <c r="X49" s="8"/>
    </row>
    <row r="50" spans="1:24">
      <c r="A50" s="8"/>
      <c r="B50" s="8"/>
      <c r="C50" s="8"/>
      <c r="D50" s="8"/>
      <c r="E50" s="8"/>
      <c r="F50" s="8"/>
      <c r="G50" s="8"/>
      <c r="H50" s="8"/>
      <c r="I50" s="8"/>
      <c r="J50" s="8"/>
      <c r="K50" s="8"/>
      <c r="L50" s="8"/>
      <c r="M50" s="8"/>
      <c r="N50" s="8"/>
      <c r="O50" s="8"/>
      <c r="P50" s="8"/>
      <c r="Q50" s="8"/>
      <c r="R50" s="8"/>
      <c r="S50" s="8"/>
      <c r="T50" s="8"/>
      <c r="U50" s="8"/>
      <c r="V50" s="8"/>
      <c r="W50" s="8"/>
      <c r="X50" s="8"/>
    </row>
    <row r="51" spans="1:24">
      <c r="A51" s="8"/>
      <c r="B51" s="8"/>
      <c r="C51" s="8"/>
      <c r="D51" s="8"/>
      <c r="E51" s="8"/>
      <c r="F51" s="8"/>
      <c r="G51" s="8"/>
      <c r="H51" s="8"/>
      <c r="I51" s="8"/>
      <c r="J51" s="8"/>
      <c r="K51" s="8"/>
      <c r="L51" s="8"/>
      <c r="M51" s="8"/>
      <c r="N51" s="8"/>
      <c r="O51" s="8"/>
      <c r="P51" s="8"/>
      <c r="Q51" s="8"/>
      <c r="R51" s="8"/>
      <c r="S51" s="8"/>
      <c r="T51" s="8"/>
      <c r="U51" s="8"/>
      <c r="V51" s="8"/>
      <c r="W51" s="8"/>
      <c r="X51" s="8"/>
    </row>
    <row r="52" spans="1:24">
      <c r="A52" s="8"/>
      <c r="B52" s="8"/>
      <c r="C52" s="8"/>
      <c r="D52" s="8"/>
      <c r="E52" s="8"/>
      <c r="F52" s="8"/>
      <c r="G52" s="8"/>
      <c r="H52" s="8"/>
      <c r="I52" s="8"/>
      <c r="J52" s="8"/>
      <c r="K52" s="8"/>
      <c r="L52" s="8"/>
      <c r="M52" s="8"/>
      <c r="N52" s="8"/>
      <c r="O52" s="8"/>
      <c r="P52" s="8"/>
      <c r="Q52" s="8"/>
      <c r="R52" s="8"/>
      <c r="S52" s="8"/>
      <c r="T52" s="8"/>
      <c r="U52" s="8"/>
      <c r="V52" s="8"/>
      <c r="W52" s="8"/>
      <c r="X52" s="8"/>
    </row>
    <row r="53" spans="1:24">
      <c r="A53" s="8"/>
      <c r="B53" s="8"/>
      <c r="C53" s="8"/>
      <c r="D53" s="8"/>
      <c r="E53" s="8"/>
      <c r="F53" s="8"/>
      <c r="G53" s="8"/>
      <c r="H53" s="8"/>
      <c r="I53" s="8"/>
      <c r="J53" s="8"/>
      <c r="K53" s="8"/>
      <c r="L53" s="8"/>
      <c r="M53" s="8"/>
      <c r="N53" s="8"/>
      <c r="O53" s="8"/>
      <c r="P53" s="8"/>
      <c r="Q53" s="8"/>
      <c r="R53" s="8"/>
      <c r="S53" s="8"/>
      <c r="T53" s="8"/>
      <c r="U53" s="8"/>
      <c r="V53" s="8"/>
      <c r="W53" s="8"/>
      <c r="X53" s="8"/>
    </row>
    <row r="54" spans="1:24">
      <c r="A54" s="8"/>
      <c r="B54" s="8"/>
      <c r="C54" s="8"/>
      <c r="D54" s="8"/>
      <c r="E54" s="8"/>
      <c r="F54" s="8"/>
      <c r="G54" s="8"/>
      <c r="H54" s="8"/>
      <c r="I54" s="8"/>
      <c r="J54" s="8"/>
      <c r="K54" s="8"/>
      <c r="L54" s="8"/>
      <c r="M54" s="8"/>
      <c r="N54" s="8"/>
      <c r="O54" s="8"/>
      <c r="P54" s="8"/>
      <c r="Q54" s="8"/>
      <c r="R54" s="8"/>
      <c r="S54" s="8"/>
      <c r="T54" s="8"/>
      <c r="U54" s="8"/>
      <c r="V54" s="8"/>
      <c r="W54" s="8"/>
      <c r="X54" s="8"/>
    </row>
    <row r="55" spans="1:24">
      <c r="A55" s="8"/>
      <c r="B55" s="8"/>
      <c r="C55" s="8"/>
      <c r="D55" s="8"/>
      <c r="E55" s="8"/>
      <c r="F55" s="8"/>
      <c r="G55" s="8"/>
      <c r="H55" s="8"/>
      <c r="I55" s="8"/>
      <c r="J55" s="8"/>
      <c r="K55" s="8"/>
      <c r="L55" s="8"/>
      <c r="M55" s="8"/>
      <c r="N55" s="8"/>
      <c r="O55" s="8"/>
      <c r="P55" s="8"/>
      <c r="Q55" s="8"/>
      <c r="R55" s="8"/>
      <c r="S55" s="8"/>
      <c r="T55" s="8"/>
      <c r="U55" s="8"/>
      <c r="V55" s="8"/>
      <c r="W55" s="8"/>
      <c r="X55" s="8"/>
    </row>
    <row r="56" spans="1:24">
      <c r="A56" s="8"/>
      <c r="B56" s="8"/>
      <c r="C56" s="8"/>
      <c r="D56" s="8"/>
      <c r="E56" s="8"/>
      <c r="F56" s="8"/>
      <c r="G56" s="8"/>
      <c r="H56" s="8"/>
      <c r="I56" s="8"/>
      <c r="J56" s="8"/>
      <c r="K56" s="8"/>
      <c r="L56" s="8"/>
      <c r="M56" s="8"/>
      <c r="N56" s="8"/>
      <c r="O56" s="8"/>
      <c r="P56" s="8"/>
      <c r="Q56" s="8"/>
      <c r="R56" s="8"/>
      <c r="S56" s="8"/>
      <c r="T56" s="8"/>
      <c r="U56" s="8"/>
      <c r="V56" s="8"/>
      <c r="W56" s="8"/>
      <c r="X56" s="8"/>
    </row>
    <row r="57" spans="1:24">
      <c r="A57" s="8"/>
      <c r="B57" s="8"/>
      <c r="C57" s="8"/>
      <c r="D57" s="8"/>
      <c r="E57" s="8"/>
      <c r="F57" s="8"/>
      <c r="G57" s="8"/>
      <c r="H57" s="8"/>
      <c r="I57" s="8"/>
      <c r="J57" s="8"/>
      <c r="K57" s="8"/>
      <c r="L57" s="8"/>
      <c r="M57" s="8"/>
      <c r="N57" s="8"/>
      <c r="O57" s="8"/>
      <c r="P57" s="8"/>
      <c r="Q57" s="8"/>
      <c r="R57" s="8"/>
      <c r="S57" s="8"/>
      <c r="T57" s="8"/>
      <c r="U57" s="8"/>
      <c r="V57" s="8"/>
      <c r="W57" s="8"/>
      <c r="X57" s="8"/>
    </row>
    <row r="58" spans="1:24">
      <c r="A58" s="8"/>
      <c r="B58" s="8"/>
      <c r="C58" s="8"/>
      <c r="D58" s="8"/>
      <c r="E58" s="8"/>
      <c r="F58" s="8"/>
      <c r="G58" s="8"/>
      <c r="H58" s="8"/>
      <c r="I58" s="8"/>
      <c r="J58" s="8"/>
      <c r="K58" s="8"/>
      <c r="L58" s="8"/>
      <c r="M58" s="8"/>
      <c r="N58" s="8"/>
      <c r="O58" s="8"/>
      <c r="P58" s="8"/>
      <c r="Q58" s="8"/>
      <c r="R58" s="8"/>
      <c r="S58" s="8"/>
      <c r="T58" s="8"/>
      <c r="U58" s="8"/>
      <c r="V58" s="8"/>
      <c r="W58" s="8"/>
      <c r="X58" s="8"/>
    </row>
    <row r="59" spans="1:24">
      <c r="A59" s="8"/>
      <c r="B59" s="8"/>
      <c r="C59" s="8"/>
      <c r="D59" s="8"/>
      <c r="E59" s="8"/>
      <c r="F59" s="8"/>
      <c r="G59" s="8"/>
      <c r="H59" s="8"/>
      <c r="I59" s="8"/>
      <c r="J59" s="8"/>
      <c r="K59" s="8"/>
      <c r="L59" s="8"/>
      <c r="M59" s="8"/>
      <c r="N59" s="8"/>
      <c r="O59" s="8"/>
      <c r="P59" s="8"/>
      <c r="Q59" s="8"/>
      <c r="R59" s="8"/>
      <c r="S59" s="8"/>
      <c r="T59" s="8"/>
      <c r="U59" s="8"/>
      <c r="V59" s="8"/>
      <c r="W59" s="8"/>
      <c r="X59" s="8"/>
    </row>
    <row r="60" spans="1:24">
      <c r="A60" s="8"/>
      <c r="B60" s="8"/>
      <c r="C60" s="8"/>
      <c r="D60" s="8"/>
      <c r="E60" s="8"/>
      <c r="F60" s="8"/>
      <c r="G60" s="8"/>
      <c r="H60" s="8"/>
      <c r="I60" s="8"/>
      <c r="J60" s="8"/>
      <c r="K60" s="8"/>
      <c r="L60" s="8"/>
      <c r="M60" s="8"/>
      <c r="N60" s="8"/>
      <c r="O60" s="8"/>
      <c r="P60" s="8"/>
      <c r="Q60" s="8"/>
      <c r="R60" s="8"/>
      <c r="S60" s="8"/>
      <c r="T60" s="8"/>
      <c r="U60" s="8"/>
      <c r="V60" s="8"/>
      <c r="W60" s="8"/>
      <c r="X60" s="8"/>
    </row>
    <row r="61" spans="1:24">
      <c r="A61" s="8"/>
      <c r="B61" s="8"/>
      <c r="C61" s="8"/>
      <c r="D61" s="8"/>
      <c r="E61" s="8"/>
      <c r="F61" s="8"/>
      <c r="G61" s="8"/>
      <c r="H61" s="8"/>
      <c r="I61" s="8"/>
      <c r="J61" s="8"/>
      <c r="K61" s="8"/>
      <c r="L61" s="8"/>
      <c r="M61" s="8"/>
      <c r="N61" s="8"/>
      <c r="O61" s="8"/>
      <c r="P61" s="8"/>
      <c r="Q61" s="8"/>
      <c r="R61" s="8"/>
      <c r="S61" s="8"/>
      <c r="T61" s="8"/>
      <c r="U61" s="8"/>
      <c r="V61" s="8"/>
      <c r="W61" s="8"/>
      <c r="X61" s="8"/>
    </row>
    <row r="62" spans="1:24">
      <c r="A62" s="8"/>
      <c r="B62" s="8"/>
      <c r="C62" s="8"/>
      <c r="D62" s="8"/>
      <c r="E62" s="8"/>
      <c r="F62" s="8"/>
      <c r="G62" s="8"/>
      <c r="H62" s="8"/>
      <c r="I62" s="8"/>
      <c r="J62" s="8"/>
      <c r="K62" s="8"/>
      <c r="L62" s="8"/>
      <c r="M62" s="8"/>
      <c r="N62" s="8"/>
      <c r="O62" s="8"/>
      <c r="P62" s="8"/>
      <c r="Q62" s="8"/>
      <c r="R62" s="8"/>
      <c r="S62" s="8"/>
      <c r="T62" s="8"/>
      <c r="U62" s="8"/>
      <c r="V62" s="8"/>
      <c r="W62" s="8"/>
      <c r="X62" s="8"/>
    </row>
    <row r="63" spans="1:24">
      <c r="A63" s="8"/>
      <c r="B63" s="8"/>
      <c r="C63" s="8"/>
      <c r="D63" s="8"/>
      <c r="E63" s="8"/>
      <c r="F63" s="8"/>
      <c r="G63" s="8"/>
      <c r="H63" s="8"/>
      <c r="I63" s="8"/>
      <c r="J63" s="8"/>
      <c r="K63" s="8"/>
      <c r="L63" s="8"/>
      <c r="M63" s="8"/>
      <c r="N63" s="8"/>
      <c r="O63" s="8"/>
      <c r="P63" s="8"/>
      <c r="Q63" s="8"/>
      <c r="R63" s="8"/>
      <c r="S63" s="8"/>
      <c r="T63" s="8"/>
      <c r="U63" s="8"/>
      <c r="V63" s="8"/>
      <c r="W63" s="8"/>
      <c r="X63" s="8"/>
    </row>
    <row r="64" spans="1:24">
      <c r="A64" s="8"/>
      <c r="B64" s="8"/>
      <c r="C64" s="8"/>
      <c r="D64" s="8"/>
      <c r="E64" s="8"/>
      <c r="F64" s="8"/>
      <c r="G64" s="8"/>
      <c r="H64" s="8"/>
      <c r="I64" s="8"/>
      <c r="J64" s="8"/>
      <c r="K64" s="8"/>
      <c r="L64" s="8"/>
      <c r="M64" s="8"/>
      <c r="N64" s="8"/>
      <c r="O64" s="8"/>
      <c r="P64" s="8"/>
      <c r="Q64" s="8"/>
      <c r="R64" s="8"/>
      <c r="S64" s="8"/>
      <c r="T64" s="8"/>
      <c r="U64" s="8"/>
      <c r="V64" s="8"/>
      <c r="W64" s="8"/>
      <c r="X64" s="8"/>
    </row>
    <row r="65" spans="1:24">
      <c r="A65" s="8"/>
      <c r="B65" s="8"/>
      <c r="C65" s="8"/>
      <c r="D65" s="8"/>
      <c r="E65" s="8"/>
      <c r="F65" s="8"/>
      <c r="G65" s="8"/>
      <c r="H65" s="8"/>
      <c r="I65" s="8"/>
      <c r="J65" s="8"/>
      <c r="K65" s="8"/>
      <c r="L65" s="8"/>
      <c r="M65" s="8"/>
      <c r="N65" s="8"/>
      <c r="O65" s="8"/>
      <c r="P65" s="8"/>
      <c r="Q65" s="8"/>
      <c r="R65" s="8"/>
      <c r="S65" s="8"/>
      <c r="T65" s="8"/>
      <c r="U65" s="8"/>
      <c r="V65" s="8"/>
      <c r="W65" s="8"/>
      <c r="X65" s="8"/>
    </row>
    <row r="66" spans="1:24">
      <c r="A66" s="8"/>
      <c r="B66" s="8"/>
      <c r="C66" s="8"/>
      <c r="D66" s="8"/>
      <c r="E66" s="8"/>
      <c r="F66" s="8"/>
      <c r="G66" s="8"/>
      <c r="H66" s="8"/>
      <c r="I66" s="8"/>
      <c r="J66" s="8"/>
      <c r="K66" s="8"/>
      <c r="L66" s="8"/>
      <c r="M66" s="8"/>
      <c r="N66" s="8"/>
      <c r="O66" s="8"/>
      <c r="P66" s="8"/>
      <c r="Q66" s="8"/>
      <c r="R66" s="8"/>
      <c r="S66" s="8"/>
      <c r="T66" s="8"/>
      <c r="U66" s="8"/>
      <c r="V66" s="8"/>
      <c r="W66" s="8"/>
      <c r="X66" s="8"/>
    </row>
    <row r="67" spans="1:24">
      <c r="A67" s="8"/>
      <c r="B67" s="8"/>
      <c r="C67" s="8"/>
      <c r="D67" s="8"/>
      <c r="E67" s="8"/>
      <c r="F67" s="8"/>
      <c r="G67" s="8"/>
      <c r="H67" s="8"/>
      <c r="I67" s="8"/>
      <c r="J67" s="8"/>
      <c r="K67" s="8"/>
      <c r="L67" s="8"/>
      <c r="M67" s="8"/>
      <c r="N67" s="8"/>
      <c r="O67" s="8"/>
      <c r="P67" s="8"/>
      <c r="Q67" s="8"/>
      <c r="R67" s="8"/>
      <c r="S67" s="8"/>
      <c r="T67" s="8"/>
      <c r="U67" s="8"/>
      <c r="V67" s="8"/>
      <c r="W67" s="8"/>
      <c r="X67" s="8"/>
    </row>
    <row r="68" spans="1:24">
      <c r="A68" s="8"/>
      <c r="B68" s="8"/>
      <c r="C68" s="8"/>
      <c r="D68" s="8"/>
      <c r="E68" s="8"/>
      <c r="F68" s="8"/>
      <c r="G68" s="8"/>
      <c r="H68" s="8"/>
      <c r="I68" s="8"/>
      <c r="J68" s="8"/>
      <c r="K68" s="8"/>
      <c r="L68" s="8"/>
      <c r="M68" s="8"/>
      <c r="N68" s="8"/>
      <c r="O68" s="8"/>
      <c r="P68" s="8"/>
      <c r="Q68" s="8"/>
      <c r="R68" s="8"/>
      <c r="S68" s="8"/>
      <c r="T68" s="8"/>
      <c r="U68" s="8"/>
      <c r="V68" s="8"/>
      <c r="W68" s="8"/>
      <c r="X68" s="8"/>
    </row>
    <row r="69" spans="1:24">
      <c r="A69" s="8"/>
      <c r="B69" s="8"/>
      <c r="C69" s="8"/>
      <c r="D69" s="8"/>
      <c r="E69" s="8"/>
      <c r="F69" s="8"/>
      <c r="G69" s="8"/>
      <c r="H69" s="8"/>
      <c r="I69" s="8"/>
      <c r="J69" s="8"/>
      <c r="K69" s="8"/>
      <c r="L69" s="8"/>
      <c r="M69" s="8"/>
      <c r="N69" s="8"/>
      <c r="O69" s="8"/>
      <c r="P69" s="8"/>
      <c r="Q69" s="8"/>
      <c r="R69" s="8"/>
      <c r="S69" s="8"/>
      <c r="T69" s="8"/>
      <c r="U69" s="8"/>
      <c r="V69" s="8"/>
      <c r="W69" s="8"/>
      <c r="X69" s="8"/>
    </row>
    <row r="70" spans="1:24">
      <c r="A70" s="8"/>
      <c r="B70" s="8"/>
      <c r="C70" s="8"/>
      <c r="D70" s="8"/>
      <c r="E70" s="8"/>
      <c r="F70" s="8"/>
      <c r="G70" s="8"/>
      <c r="H70" s="8"/>
      <c r="I70" s="8"/>
      <c r="J70" s="8"/>
      <c r="K70" s="8"/>
      <c r="L70" s="8"/>
      <c r="M70" s="8"/>
      <c r="N70" s="8"/>
      <c r="O70" s="8"/>
      <c r="P70" s="8"/>
      <c r="Q70" s="8"/>
      <c r="R70" s="8"/>
      <c r="S70" s="8"/>
      <c r="T70" s="8"/>
      <c r="U70" s="8"/>
      <c r="V70" s="8"/>
      <c r="W70" s="8"/>
      <c r="X70" s="8"/>
    </row>
    <row r="71" spans="1:24">
      <c r="A71" s="8"/>
      <c r="B71" s="8"/>
      <c r="C71" s="8"/>
      <c r="D71" s="8"/>
      <c r="E71" s="8"/>
      <c r="F71" s="8"/>
      <c r="G71" s="8"/>
      <c r="H71" s="8"/>
      <c r="I71" s="8"/>
      <c r="J71" s="8"/>
      <c r="K71" s="8"/>
      <c r="L71" s="8"/>
      <c r="M71" s="8"/>
      <c r="N71" s="8"/>
      <c r="O71" s="8"/>
      <c r="P71" s="8"/>
      <c r="Q71" s="8"/>
      <c r="R71" s="8"/>
      <c r="S71" s="8"/>
      <c r="T71" s="8"/>
      <c r="U71" s="8"/>
      <c r="V71" s="8"/>
      <c r="W71" s="8"/>
      <c r="X71" s="8"/>
    </row>
    <row r="72" spans="1:24">
      <c r="A72" s="8"/>
      <c r="B72" s="8"/>
      <c r="C72" s="8"/>
      <c r="D72" s="8"/>
      <c r="E72" s="8"/>
      <c r="F72" s="8"/>
      <c r="G72" s="8"/>
      <c r="H72" s="8"/>
      <c r="I72" s="8"/>
      <c r="J72" s="8"/>
      <c r="K72" s="8"/>
      <c r="L72" s="8"/>
      <c r="M72" s="8"/>
      <c r="N72" s="8"/>
      <c r="O72" s="8"/>
      <c r="P72" s="8"/>
      <c r="Q72" s="8"/>
      <c r="R72" s="8"/>
      <c r="S72" s="8"/>
      <c r="T72" s="8"/>
      <c r="U72" s="8"/>
      <c r="V72" s="8"/>
      <c r="W72" s="8"/>
      <c r="X72" s="8"/>
    </row>
    <row r="73" spans="1:24">
      <c r="A73" s="8"/>
      <c r="B73" s="8"/>
      <c r="C73" s="8"/>
      <c r="D73" s="8"/>
      <c r="E73" s="8"/>
      <c r="F73" s="8"/>
      <c r="G73" s="8"/>
      <c r="H73" s="8"/>
      <c r="I73" s="8"/>
      <c r="J73" s="8"/>
      <c r="K73" s="8"/>
      <c r="L73" s="8"/>
      <c r="M73" s="8"/>
      <c r="N73" s="8"/>
      <c r="O73" s="8"/>
      <c r="P73" s="8"/>
      <c r="Q73" s="8"/>
      <c r="R73" s="8"/>
      <c r="S73" s="8"/>
      <c r="T73" s="8"/>
      <c r="U73" s="8"/>
      <c r="V73" s="8"/>
      <c r="W73" s="8"/>
      <c r="X73" s="8"/>
    </row>
    <row r="74" spans="1:24">
      <c r="A74" s="8"/>
      <c r="B74" s="8"/>
      <c r="C74" s="8"/>
      <c r="D74" s="8"/>
      <c r="E74" s="8"/>
      <c r="F74" s="8"/>
      <c r="G74" s="8"/>
      <c r="H74" s="8"/>
      <c r="I74" s="8"/>
      <c r="J74" s="8"/>
      <c r="K74" s="8"/>
      <c r="L74" s="8"/>
      <c r="M74" s="8"/>
      <c r="N74" s="8"/>
      <c r="O74" s="8"/>
      <c r="P74" s="8"/>
      <c r="Q74" s="8"/>
      <c r="R74" s="8"/>
      <c r="S74" s="8"/>
      <c r="T74" s="8"/>
      <c r="U74" s="8"/>
      <c r="V74" s="8"/>
      <c r="W74" s="8"/>
      <c r="X74" s="8"/>
    </row>
    <row r="75" spans="1:24">
      <c r="A75" s="8"/>
      <c r="B75" s="8"/>
      <c r="C75" s="8"/>
      <c r="D75" s="8"/>
      <c r="E75" s="8"/>
      <c r="F75" s="8"/>
      <c r="G75" s="8"/>
      <c r="H75" s="8"/>
      <c r="I75" s="8"/>
      <c r="J75" s="8"/>
      <c r="K75" s="8"/>
      <c r="L75" s="8"/>
      <c r="M75" s="8"/>
      <c r="N75" s="8"/>
      <c r="O75" s="8"/>
      <c r="P75" s="8"/>
      <c r="Q75" s="8"/>
      <c r="R75" s="8"/>
      <c r="S75" s="8"/>
      <c r="T75" s="8"/>
      <c r="U75" s="8"/>
      <c r="V75" s="8"/>
      <c r="W75" s="8"/>
      <c r="X75" s="8"/>
    </row>
  </sheetData>
  <mergeCells count="51">
    <mergeCell ref="A35:F38"/>
    <mergeCell ref="G35:L38"/>
    <mergeCell ref="A40:L40"/>
    <mergeCell ref="A41:L44"/>
    <mergeCell ref="A46:L46"/>
    <mergeCell ref="A32:B32"/>
    <mergeCell ref="C32:F32"/>
    <mergeCell ref="G32:I32"/>
    <mergeCell ref="J32:L32"/>
    <mergeCell ref="A34:L34"/>
    <mergeCell ref="A30:B30"/>
    <mergeCell ref="C30:F30"/>
    <mergeCell ref="G30:I30"/>
    <mergeCell ref="J30:L30"/>
    <mergeCell ref="A31:B31"/>
    <mergeCell ref="C31:F31"/>
    <mergeCell ref="G31:I31"/>
    <mergeCell ref="J31:L31"/>
    <mergeCell ref="A28:B28"/>
    <mergeCell ref="C28:F28"/>
    <mergeCell ref="G28:I28"/>
    <mergeCell ref="J28:L28"/>
    <mergeCell ref="A29:B29"/>
    <mergeCell ref="C29:F29"/>
    <mergeCell ref="G29:I29"/>
    <mergeCell ref="J29:L29"/>
    <mergeCell ref="A26:L26"/>
    <mergeCell ref="A27:B27"/>
    <mergeCell ref="C27:F27"/>
    <mergeCell ref="G27:I27"/>
    <mergeCell ref="J27:L27"/>
    <mergeCell ref="A17:L17"/>
    <mergeCell ref="A19:C19"/>
    <mergeCell ref="A20:C20"/>
    <mergeCell ref="A21:C24"/>
    <mergeCell ref="D19:F19"/>
    <mergeCell ref="D20:F20"/>
    <mergeCell ref="D21:F24"/>
    <mergeCell ref="G19:I19"/>
    <mergeCell ref="G20:I20"/>
    <mergeCell ref="G21:I24"/>
    <mergeCell ref="J19:L19"/>
    <mergeCell ref="J20:L20"/>
    <mergeCell ref="J21:L24"/>
    <mergeCell ref="A1:F1"/>
    <mergeCell ref="G1:L1"/>
    <mergeCell ref="A2:L2"/>
    <mergeCell ref="A3:L3"/>
    <mergeCell ref="A6:D15"/>
    <mergeCell ref="E6:L9"/>
    <mergeCell ref="E10:L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5"/>
  <sheetViews>
    <sheetView workbookViewId="0">
      <selection sqref="A1:F1"/>
    </sheetView>
  </sheetViews>
  <sheetFormatPr defaultRowHeight="14"/>
  <cols>
    <col min="1" max="4" width="15" customWidth="1"/>
    <col min="5" max="7" width="13" customWidth="1"/>
    <col min="8" max="8" width="3" customWidth="1"/>
    <col min="9" max="9" width="20" customWidth="1"/>
    <col min="10" max="13" width="14" customWidth="1"/>
    <col min="14" max="14" width="16" customWidth="1"/>
  </cols>
  <sheetData>
    <row r="1" spans="1:24" ht="14.65" customHeight="1">
      <c r="A1" s="85" t="s">
        <v>0</v>
      </c>
      <c r="B1" s="85"/>
      <c r="C1" s="85"/>
      <c r="D1" s="85"/>
      <c r="E1" s="85"/>
      <c r="F1" s="85"/>
      <c r="G1" s="86" t="s">
        <v>1</v>
      </c>
      <c r="H1" s="86"/>
      <c r="I1" s="86"/>
      <c r="J1" s="86"/>
      <c r="K1" s="86"/>
      <c r="L1" s="86"/>
      <c r="M1" s="86"/>
      <c r="N1" s="86"/>
      <c r="O1" s="8"/>
      <c r="P1" s="8"/>
      <c r="Q1" s="8"/>
      <c r="R1" s="8"/>
      <c r="S1" s="8"/>
      <c r="T1" s="8"/>
      <c r="U1" s="8"/>
      <c r="V1" s="8"/>
      <c r="W1" s="8"/>
      <c r="X1" s="8"/>
    </row>
    <row r="2" spans="1:24" ht="24" customHeight="1">
      <c r="A2" s="87" t="s">
        <v>50</v>
      </c>
      <c r="B2" s="87"/>
      <c r="C2" s="87"/>
      <c r="D2" s="87"/>
      <c r="E2" s="87"/>
      <c r="F2" s="87"/>
      <c r="G2" s="87"/>
      <c r="H2" s="87"/>
      <c r="I2" s="87"/>
      <c r="J2" s="87"/>
      <c r="K2" s="87"/>
      <c r="L2" s="87"/>
      <c r="M2" s="87"/>
      <c r="N2" s="87"/>
      <c r="O2" s="8"/>
      <c r="P2" s="8"/>
      <c r="Q2" s="8"/>
      <c r="R2" s="8"/>
      <c r="S2" s="8"/>
      <c r="T2" s="8"/>
      <c r="U2" s="8"/>
      <c r="V2" s="8"/>
      <c r="W2" s="8"/>
      <c r="X2" s="8"/>
    </row>
    <row r="3" spans="1:24" ht="14.65" customHeight="1">
      <c r="A3" s="88" t="s">
        <v>51</v>
      </c>
      <c r="B3" s="88"/>
      <c r="C3" s="88"/>
      <c r="D3" s="88"/>
      <c r="E3" s="88"/>
      <c r="F3" s="88"/>
      <c r="G3" s="88"/>
      <c r="H3" s="88"/>
      <c r="I3" s="88"/>
      <c r="J3" s="88"/>
      <c r="K3" s="88"/>
      <c r="L3" s="88"/>
      <c r="M3" s="88"/>
      <c r="N3" s="88"/>
      <c r="O3" s="8"/>
      <c r="P3" s="8"/>
      <c r="Q3" s="8"/>
      <c r="R3" s="8"/>
      <c r="S3" s="8"/>
      <c r="T3" s="8"/>
      <c r="U3" s="8"/>
      <c r="V3" s="8"/>
      <c r="W3" s="8"/>
      <c r="X3" s="8"/>
    </row>
    <row r="4" spans="1:24" ht="3.4" customHeight="1">
      <c r="A4" s="9"/>
      <c r="B4" s="9"/>
      <c r="C4" s="9"/>
      <c r="D4" s="9"/>
      <c r="E4" s="9"/>
      <c r="F4" s="9"/>
      <c r="G4" s="9"/>
      <c r="H4" s="9"/>
      <c r="I4" s="9"/>
      <c r="J4" s="9"/>
      <c r="K4" s="9"/>
      <c r="L4" s="9"/>
      <c r="M4" s="9"/>
      <c r="N4" s="9"/>
      <c r="O4" s="8"/>
      <c r="P4" s="8"/>
      <c r="Q4" s="8"/>
      <c r="R4" s="8"/>
      <c r="S4" s="8"/>
      <c r="T4" s="8"/>
      <c r="U4" s="8"/>
      <c r="V4" s="8"/>
      <c r="W4" s="8"/>
      <c r="X4" s="8"/>
    </row>
    <row r="5" spans="1:24">
      <c r="A5" s="8"/>
      <c r="B5" s="8"/>
      <c r="C5" s="8"/>
      <c r="D5" s="8"/>
      <c r="E5" s="8"/>
      <c r="F5" s="8"/>
      <c r="G5" s="8"/>
      <c r="H5" s="8"/>
      <c r="I5" s="8"/>
      <c r="J5" s="8"/>
      <c r="K5" s="8"/>
      <c r="L5" s="8"/>
      <c r="M5" s="8"/>
      <c r="N5" s="8"/>
      <c r="O5" s="8"/>
      <c r="P5" s="8"/>
      <c r="Q5" s="8"/>
      <c r="R5" s="8"/>
      <c r="S5" s="8"/>
      <c r="T5" s="8"/>
      <c r="U5" s="8"/>
      <c r="V5" s="8"/>
      <c r="W5" s="8"/>
      <c r="X5" s="8"/>
    </row>
    <row r="6" spans="1:24" ht="14.65" customHeight="1">
      <c r="A6" s="156" t="s">
        <v>52</v>
      </c>
      <c r="B6" s="156"/>
      <c r="C6" s="156"/>
      <c r="D6" s="156"/>
      <c r="E6" s="157" t="s">
        <v>53</v>
      </c>
      <c r="F6" s="157"/>
      <c r="G6" s="157"/>
      <c r="H6" s="157" t="s">
        <v>54</v>
      </c>
      <c r="I6" s="157"/>
      <c r="J6" s="157"/>
      <c r="K6" s="157" t="s">
        <v>55</v>
      </c>
      <c r="L6" s="157"/>
      <c r="M6" s="157"/>
      <c r="N6" s="157"/>
      <c r="O6" s="8"/>
      <c r="P6" s="8"/>
      <c r="Q6" s="8"/>
      <c r="R6" s="8"/>
      <c r="S6" s="8"/>
      <c r="T6" s="8"/>
      <c r="U6" s="8"/>
      <c r="V6" s="8"/>
      <c r="W6" s="8"/>
      <c r="X6" s="8"/>
    </row>
    <row r="7" spans="1:24" ht="14.65" customHeight="1">
      <c r="A7" s="156"/>
      <c r="B7" s="156"/>
      <c r="C7" s="156"/>
      <c r="D7" s="156"/>
      <c r="E7" s="157"/>
      <c r="F7" s="157"/>
      <c r="G7" s="157"/>
      <c r="H7" s="157"/>
      <c r="I7" s="157"/>
      <c r="J7" s="157"/>
      <c r="K7" s="157"/>
      <c r="L7" s="157"/>
      <c r="M7" s="157"/>
      <c r="N7" s="157"/>
      <c r="O7" s="8"/>
      <c r="P7" s="8"/>
      <c r="Q7" s="8"/>
      <c r="R7" s="8"/>
      <c r="S7" s="8"/>
      <c r="T7" s="8"/>
      <c r="U7" s="8"/>
      <c r="V7" s="8"/>
      <c r="W7" s="8"/>
      <c r="X7" s="8"/>
    </row>
    <row r="8" spans="1:24">
      <c r="A8" s="156"/>
      <c r="B8" s="156"/>
      <c r="C8" s="156"/>
      <c r="D8" s="156"/>
      <c r="E8" s="158">
        <v>9.6</v>
      </c>
      <c r="F8" s="159"/>
      <c r="G8" s="160"/>
      <c r="H8" s="167">
        <v>31800</v>
      </c>
      <c r="I8" s="168"/>
      <c r="J8" s="169"/>
      <c r="K8" s="167">
        <v>27</v>
      </c>
      <c r="L8" s="168"/>
      <c r="M8" s="168"/>
      <c r="N8" s="169"/>
      <c r="O8" s="8"/>
      <c r="P8" s="8"/>
      <c r="Q8" s="8"/>
      <c r="R8" s="8"/>
      <c r="S8" s="8"/>
      <c r="T8" s="8"/>
      <c r="U8" s="8"/>
      <c r="V8" s="8"/>
      <c r="W8" s="8"/>
      <c r="X8" s="8"/>
    </row>
    <row r="9" spans="1:24">
      <c r="A9" s="156"/>
      <c r="B9" s="156"/>
      <c r="C9" s="156"/>
      <c r="D9" s="156"/>
      <c r="E9" s="161"/>
      <c r="F9" s="162"/>
      <c r="G9" s="163"/>
      <c r="H9" s="170"/>
      <c r="I9" s="171"/>
      <c r="J9" s="172"/>
      <c r="K9" s="170"/>
      <c r="L9" s="171"/>
      <c r="M9" s="171"/>
      <c r="N9" s="172"/>
      <c r="O9" s="8"/>
      <c r="P9" s="8"/>
      <c r="Q9" s="8"/>
      <c r="R9" s="8"/>
      <c r="S9" s="8"/>
      <c r="T9" s="8"/>
      <c r="U9" s="8"/>
      <c r="V9" s="8"/>
      <c r="W9" s="8"/>
      <c r="X9" s="8"/>
    </row>
    <row r="10" spans="1:24">
      <c r="A10" s="156"/>
      <c r="B10" s="156"/>
      <c r="C10" s="156"/>
      <c r="D10" s="156"/>
      <c r="E10" s="164"/>
      <c r="F10" s="165"/>
      <c r="G10" s="166"/>
      <c r="H10" s="173"/>
      <c r="I10" s="174"/>
      <c r="J10" s="175"/>
      <c r="K10" s="173"/>
      <c r="L10" s="174"/>
      <c r="M10" s="174"/>
      <c r="N10" s="175"/>
      <c r="O10" s="8"/>
      <c r="P10" s="8"/>
      <c r="Q10" s="8"/>
      <c r="R10" s="8"/>
      <c r="S10" s="8"/>
      <c r="T10" s="8"/>
      <c r="U10" s="8"/>
      <c r="V10" s="8"/>
      <c r="W10" s="8"/>
      <c r="X10" s="8"/>
    </row>
    <row r="11" spans="1:24">
      <c r="A11" s="156"/>
      <c r="B11" s="156"/>
      <c r="C11" s="156"/>
      <c r="D11" s="156"/>
      <c r="E11" s="8"/>
      <c r="F11" s="8"/>
      <c r="G11" s="8"/>
      <c r="H11" s="8"/>
      <c r="I11" s="8"/>
      <c r="J11" s="8"/>
      <c r="K11" s="8"/>
      <c r="L11" s="8"/>
      <c r="M11" s="8"/>
      <c r="N11" s="8"/>
      <c r="O11" s="8"/>
      <c r="P11" s="8"/>
      <c r="Q11" s="8"/>
      <c r="R11" s="8"/>
      <c r="S11" s="8"/>
      <c r="T11" s="8"/>
      <c r="U11" s="8"/>
      <c r="V11" s="8"/>
      <c r="W11" s="8"/>
      <c r="X11" s="8"/>
    </row>
    <row r="12" spans="1:24" ht="14.65" customHeight="1">
      <c r="A12" s="156"/>
      <c r="B12" s="156"/>
      <c r="C12" s="156"/>
      <c r="D12" s="156"/>
      <c r="E12" s="157" t="s">
        <v>56</v>
      </c>
      <c r="F12" s="157"/>
      <c r="G12" s="157"/>
      <c r="H12" s="157" t="s">
        <v>57</v>
      </c>
      <c r="I12" s="157"/>
      <c r="J12" s="157"/>
      <c r="K12" s="157" t="s">
        <v>58</v>
      </c>
      <c r="L12" s="157"/>
      <c r="M12" s="157"/>
      <c r="N12" s="157"/>
      <c r="O12" s="8"/>
      <c r="P12" s="8"/>
      <c r="Q12" s="8"/>
      <c r="R12" s="8"/>
      <c r="S12" s="8"/>
      <c r="T12" s="8"/>
      <c r="U12" s="8"/>
      <c r="V12" s="8"/>
      <c r="W12" s="8"/>
      <c r="X12" s="8"/>
    </row>
    <row r="13" spans="1:24" ht="14.65" customHeight="1">
      <c r="A13" s="156"/>
      <c r="B13" s="156"/>
      <c r="C13" s="156"/>
      <c r="D13" s="156"/>
      <c r="E13" s="157"/>
      <c r="F13" s="157"/>
      <c r="G13" s="157"/>
      <c r="H13" s="157"/>
      <c r="I13" s="157"/>
      <c r="J13" s="157"/>
      <c r="K13" s="157"/>
      <c r="L13" s="157"/>
      <c r="M13" s="157"/>
      <c r="N13" s="157"/>
      <c r="O13" s="8"/>
      <c r="P13" s="8"/>
      <c r="Q13" s="8"/>
      <c r="R13" s="8"/>
      <c r="S13" s="8"/>
      <c r="T13" s="8"/>
      <c r="U13" s="8"/>
      <c r="V13" s="8"/>
      <c r="W13" s="8"/>
      <c r="X13" s="8"/>
    </row>
    <row r="14" spans="1:24">
      <c r="A14" s="156"/>
      <c r="B14" s="156"/>
      <c r="C14" s="156"/>
      <c r="D14" s="156"/>
      <c r="E14" s="167">
        <v>35</v>
      </c>
      <c r="F14" s="168"/>
      <c r="G14" s="169"/>
      <c r="H14" s="167">
        <v>142000</v>
      </c>
      <c r="I14" s="168"/>
      <c r="J14" s="169"/>
      <c r="K14" s="158">
        <v>0.52</v>
      </c>
      <c r="L14" s="159"/>
      <c r="M14" s="159"/>
      <c r="N14" s="160"/>
      <c r="O14" s="8"/>
      <c r="P14" s="8"/>
      <c r="Q14" s="8"/>
      <c r="R14" s="8"/>
      <c r="S14" s="8"/>
      <c r="T14" s="8"/>
      <c r="U14" s="8"/>
      <c r="V14" s="8"/>
      <c r="W14" s="8"/>
      <c r="X14" s="8"/>
    </row>
    <row r="15" spans="1:24">
      <c r="A15" s="156"/>
      <c r="B15" s="156"/>
      <c r="C15" s="156"/>
      <c r="D15" s="156"/>
      <c r="E15" s="170"/>
      <c r="F15" s="171"/>
      <c r="G15" s="172"/>
      <c r="H15" s="170"/>
      <c r="I15" s="171"/>
      <c r="J15" s="172"/>
      <c r="K15" s="161"/>
      <c r="L15" s="162"/>
      <c r="M15" s="162"/>
      <c r="N15" s="163"/>
      <c r="O15" s="8"/>
      <c r="P15" s="8"/>
      <c r="Q15" s="8"/>
      <c r="R15" s="8"/>
      <c r="S15" s="8"/>
      <c r="T15" s="8"/>
      <c r="U15" s="8"/>
      <c r="V15" s="8"/>
      <c r="W15" s="8"/>
      <c r="X15" s="8"/>
    </row>
    <row r="16" spans="1:24">
      <c r="A16" s="156"/>
      <c r="B16" s="156"/>
      <c r="C16" s="156"/>
      <c r="D16" s="156"/>
      <c r="E16" s="173"/>
      <c r="F16" s="174"/>
      <c r="G16" s="175"/>
      <c r="H16" s="173"/>
      <c r="I16" s="174"/>
      <c r="J16" s="175"/>
      <c r="K16" s="164"/>
      <c r="L16" s="165"/>
      <c r="M16" s="165"/>
      <c r="N16" s="166"/>
      <c r="O16" s="8"/>
      <c r="P16" s="8"/>
      <c r="Q16" s="8"/>
      <c r="R16" s="8"/>
      <c r="S16" s="8"/>
      <c r="T16" s="8"/>
      <c r="U16" s="8"/>
      <c r="V16" s="8"/>
      <c r="W16" s="8"/>
      <c r="X16" s="8"/>
    </row>
    <row r="17" spans="1:24">
      <c r="A17" s="156"/>
      <c r="B17" s="156"/>
      <c r="C17" s="156"/>
      <c r="D17" s="156"/>
      <c r="E17" s="8"/>
      <c r="F17" s="8"/>
      <c r="G17" s="8"/>
      <c r="H17" s="8"/>
      <c r="I17" s="8"/>
      <c r="J17" s="8"/>
      <c r="K17" s="8"/>
      <c r="L17" s="8"/>
      <c r="M17" s="8"/>
      <c r="N17" s="8"/>
      <c r="O17" s="8"/>
      <c r="P17" s="8"/>
      <c r="Q17" s="8"/>
      <c r="R17" s="8"/>
      <c r="S17" s="8"/>
      <c r="T17" s="8"/>
      <c r="U17" s="8"/>
      <c r="V17" s="8"/>
      <c r="W17" s="8"/>
      <c r="X17" s="8"/>
    </row>
    <row r="18" spans="1:24">
      <c r="A18" s="156"/>
      <c r="B18" s="156"/>
      <c r="C18" s="156"/>
      <c r="D18" s="156"/>
      <c r="E18" s="176" t="s">
        <v>59</v>
      </c>
      <c r="F18" s="176"/>
      <c r="G18" s="176"/>
      <c r="H18" s="176"/>
      <c r="I18" s="176"/>
      <c r="J18" s="176"/>
      <c r="K18" s="176"/>
      <c r="L18" s="176"/>
      <c r="M18" s="176"/>
      <c r="N18" s="176"/>
      <c r="O18" s="8"/>
      <c r="P18" s="8"/>
      <c r="Q18" s="8"/>
      <c r="R18" s="8"/>
      <c r="S18" s="8"/>
      <c r="T18" s="8"/>
      <c r="U18" s="8"/>
      <c r="V18" s="8"/>
      <c r="W18" s="8"/>
      <c r="X18" s="8"/>
    </row>
    <row r="19" spans="1:24">
      <c r="A19" s="156"/>
      <c r="B19" s="156"/>
      <c r="C19" s="156"/>
      <c r="D19" s="156"/>
      <c r="E19" s="176"/>
      <c r="F19" s="176"/>
      <c r="G19" s="176"/>
      <c r="H19" s="176"/>
      <c r="I19" s="176"/>
      <c r="J19" s="176"/>
      <c r="K19" s="176"/>
      <c r="L19" s="176"/>
      <c r="M19" s="176"/>
      <c r="N19" s="176"/>
      <c r="O19" s="8"/>
      <c r="P19" s="8"/>
      <c r="Q19" s="8"/>
      <c r="R19" s="8"/>
      <c r="S19" s="8"/>
      <c r="T19" s="8"/>
      <c r="U19" s="8"/>
      <c r="V19" s="8"/>
      <c r="W19" s="8"/>
      <c r="X19" s="8"/>
    </row>
    <row r="20" spans="1:24">
      <c r="A20" s="8"/>
      <c r="B20" s="8"/>
      <c r="C20" s="8"/>
      <c r="D20" s="8"/>
      <c r="E20" s="8"/>
      <c r="F20" s="8"/>
      <c r="G20" s="8"/>
      <c r="H20" s="8"/>
      <c r="I20" s="8"/>
      <c r="J20" s="8"/>
      <c r="K20" s="8"/>
      <c r="L20" s="8"/>
      <c r="M20" s="8"/>
      <c r="N20" s="8"/>
      <c r="O20" s="8"/>
      <c r="P20" s="8"/>
      <c r="Q20" s="8"/>
      <c r="R20" s="8"/>
      <c r="S20" s="8"/>
      <c r="T20" s="8"/>
      <c r="U20" s="8"/>
      <c r="V20" s="8"/>
      <c r="W20" s="8"/>
      <c r="X20" s="8"/>
    </row>
    <row r="21" spans="1:24" ht="16" customHeight="1">
      <c r="A21" s="108" t="s">
        <v>60</v>
      </c>
      <c r="B21" s="108"/>
      <c r="C21" s="108"/>
      <c r="D21" s="108"/>
      <c r="E21" s="108"/>
      <c r="F21" s="108"/>
      <c r="G21" s="108"/>
      <c r="H21" s="108"/>
      <c r="I21" s="108"/>
      <c r="J21" s="108"/>
      <c r="K21" s="108"/>
      <c r="L21" s="108"/>
      <c r="M21" s="108"/>
      <c r="N21" s="108"/>
      <c r="O21" s="8"/>
      <c r="P21" s="8"/>
      <c r="Q21" s="8"/>
      <c r="R21" s="8"/>
      <c r="S21" s="8"/>
      <c r="T21" s="8"/>
      <c r="U21" s="8"/>
      <c r="V21" s="8"/>
      <c r="W21" s="8"/>
      <c r="X21" s="8"/>
    </row>
    <row r="22" spans="1:24" ht="24" customHeight="1">
      <c r="A22" s="5" t="s">
        <v>61</v>
      </c>
      <c r="B22" s="6" t="s">
        <v>62</v>
      </c>
      <c r="C22" s="6" t="s">
        <v>63</v>
      </c>
      <c r="D22" s="6" t="s">
        <v>64</v>
      </c>
      <c r="E22" s="6" t="s">
        <v>65</v>
      </c>
      <c r="F22" s="6" t="s">
        <v>66</v>
      </c>
      <c r="G22" s="7" t="s">
        <v>67</v>
      </c>
      <c r="H22" s="8"/>
      <c r="I22" s="5" t="s">
        <v>68</v>
      </c>
      <c r="J22" s="6" t="s">
        <v>69</v>
      </c>
      <c r="K22" s="6" t="s">
        <v>70</v>
      </c>
      <c r="L22" s="6" t="s">
        <v>71</v>
      </c>
      <c r="M22" s="6" t="s">
        <v>72</v>
      </c>
      <c r="N22" s="7" t="s">
        <v>73</v>
      </c>
      <c r="O22" s="8"/>
      <c r="P22" s="8"/>
      <c r="Q22" s="8"/>
      <c r="R22" s="8"/>
      <c r="S22" s="8"/>
      <c r="T22" s="8"/>
      <c r="U22" s="8"/>
      <c r="V22" s="8"/>
      <c r="W22" s="8"/>
      <c r="X22" s="8"/>
    </row>
    <row r="23" spans="1:24" ht="46">
      <c r="A23" s="19" t="s">
        <v>74</v>
      </c>
      <c r="B23" s="20">
        <v>2.5999999999999999E-2</v>
      </c>
      <c r="C23" s="20">
        <v>0.05</v>
      </c>
      <c r="D23" s="20">
        <v>2.1000000000000001E-2</v>
      </c>
      <c r="E23" s="20">
        <f t="shared" ref="E23:E30" si="0">IF(A23="Inventory days",C23-D23,D23-C23)</f>
        <v>-2.9000000000000001E-2</v>
      </c>
      <c r="F23" s="11" t="s">
        <v>75</v>
      </c>
      <c r="G23" s="12" t="s">
        <v>76</v>
      </c>
      <c r="H23" s="8"/>
      <c r="I23" s="19" t="s">
        <v>77</v>
      </c>
      <c r="J23" s="11" t="s">
        <v>78</v>
      </c>
      <c r="K23" s="11" t="s">
        <v>79</v>
      </c>
      <c r="L23" s="11" t="s">
        <v>80</v>
      </c>
      <c r="M23" s="11" t="s">
        <v>81</v>
      </c>
      <c r="N23" s="12" t="s">
        <v>82</v>
      </c>
      <c r="O23" s="8"/>
      <c r="P23" s="8"/>
      <c r="Q23" s="8"/>
      <c r="R23" s="8"/>
      <c r="S23" s="8"/>
      <c r="T23" s="8"/>
      <c r="U23" s="8"/>
      <c r="V23" s="8"/>
      <c r="W23" s="8"/>
      <c r="X23" s="8"/>
    </row>
    <row r="24" spans="1:24" ht="46">
      <c r="A24" s="21" t="s">
        <v>83</v>
      </c>
      <c r="B24" s="22">
        <v>0.13800000000000001</v>
      </c>
      <c r="C24" s="22">
        <v>0.14499999999999999</v>
      </c>
      <c r="D24" s="22">
        <v>0.13400000000000001</v>
      </c>
      <c r="E24" s="22">
        <f t="shared" si="0"/>
        <v>-1.0999999999999982E-2</v>
      </c>
      <c r="F24" s="14" t="s">
        <v>75</v>
      </c>
      <c r="G24" s="15" t="s">
        <v>84</v>
      </c>
      <c r="H24" s="8"/>
      <c r="I24" s="21" t="s">
        <v>85</v>
      </c>
      <c r="J24" s="14" t="s">
        <v>86</v>
      </c>
      <c r="K24" s="14" t="s">
        <v>87</v>
      </c>
      <c r="L24" s="14" t="s">
        <v>88</v>
      </c>
      <c r="M24" s="14" t="s">
        <v>89</v>
      </c>
      <c r="N24" s="15" t="s">
        <v>82</v>
      </c>
      <c r="O24" s="8"/>
      <c r="P24" s="8"/>
      <c r="Q24" s="8"/>
      <c r="R24" s="8"/>
      <c r="S24" s="8"/>
      <c r="T24" s="8"/>
      <c r="U24" s="8"/>
      <c r="V24" s="8"/>
      <c r="W24" s="8"/>
      <c r="X24" s="8"/>
    </row>
    <row r="25" spans="1:24" ht="46">
      <c r="A25" s="21" t="s">
        <v>90</v>
      </c>
      <c r="B25" s="22">
        <v>0.64</v>
      </c>
      <c r="C25" s="22">
        <v>0.75</v>
      </c>
      <c r="D25" s="22">
        <v>0.61</v>
      </c>
      <c r="E25" s="22">
        <f t="shared" si="0"/>
        <v>-0.14000000000000001</v>
      </c>
      <c r="F25" s="14" t="s">
        <v>75</v>
      </c>
      <c r="G25" s="15" t="s">
        <v>91</v>
      </c>
      <c r="H25" s="8"/>
      <c r="I25" s="21" t="s">
        <v>92</v>
      </c>
      <c r="J25" s="14" t="s">
        <v>93</v>
      </c>
      <c r="K25" s="14" t="s">
        <v>94</v>
      </c>
      <c r="L25" s="14" t="s">
        <v>95</v>
      </c>
      <c r="M25" s="14" t="s">
        <v>96</v>
      </c>
      <c r="N25" s="15" t="s">
        <v>97</v>
      </c>
      <c r="O25" s="8"/>
      <c r="P25" s="8"/>
      <c r="Q25" s="8"/>
      <c r="R25" s="8"/>
      <c r="S25" s="8"/>
      <c r="T25" s="8"/>
      <c r="U25" s="8"/>
      <c r="V25" s="8"/>
      <c r="W25" s="8"/>
      <c r="X25" s="8"/>
    </row>
    <row r="26" spans="1:24" ht="57.5">
      <c r="A26" s="21" t="s">
        <v>98</v>
      </c>
      <c r="B26" s="23">
        <v>35</v>
      </c>
      <c r="C26" s="23">
        <v>50</v>
      </c>
      <c r="D26" s="23">
        <v>38</v>
      </c>
      <c r="E26" s="23">
        <f t="shared" si="0"/>
        <v>-12</v>
      </c>
      <c r="F26" s="14" t="s">
        <v>99</v>
      </c>
      <c r="G26" s="15" t="s">
        <v>100</v>
      </c>
      <c r="H26" s="8"/>
      <c r="I26" s="21" t="s">
        <v>101</v>
      </c>
      <c r="J26" s="14" t="s">
        <v>102</v>
      </c>
      <c r="K26" s="14" t="s">
        <v>103</v>
      </c>
      <c r="L26" s="14" t="s">
        <v>104</v>
      </c>
      <c r="M26" s="14" t="s">
        <v>105</v>
      </c>
      <c r="N26" s="15" t="s">
        <v>97</v>
      </c>
      <c r="O26" s="8"/>
      <c r="P26" s="8"/>
      <c r="Q26" s="8"/>
      <c r="R26" s="8"/>
      <c r="S26" s="8"/>
      <c r="T26" s="8"/>
      <c r="U26" s="8"/>
      <c r="V26" s="8"/>
      <c r="W26" s="8"/>
      <c r="X26" s="8"/>
    </row>
    <row r="27" spans="1:24" ht="46">
      <c r="A27" s="21" t="s">
        <v>106</v>
      </c>
      <c r="B27" s="22">
        <v>0.9</v>
      </c>
      <c r="C27" s="22">
        <v>0.95</v>
      </c>
      <c r="D27" s="22">
        <v>0.88500000000000001</v>
      </c>
      <c r="E27" s="22">
        <f t="shared" si="0"/>
        <v>-6.4999999999999947E-2</v>
      </c>
      <c r="F27" s="14" t="s">
        <v>75</v>
      </c>
      <c r="G27" s="15" t="s">
        <v>107</v>
      </c>
      <c r="H27" s="8"/>
      <c r="I27" s="21" t="s">
        <v>108</v>
      </c>
      <c r="J27" s="14" t="s">
        <v>109</v>
      </c>
      <c r="K27" s="14" t="s">
        <v>110</v>
      </c>
      <c r="L27" s="14" t="s">
        <v>111</v>
      </c>
      <c r="M27" s="14" t="s">
        <v>112</v>
      </c>
      <c r="N27" s="15" t="s">
        <v>82</v>
      </c>
      <c r="O27" s="8"/>
      <c r="P27" s="8"/>
      <c r="Q27" s="8"/>
      <c r="R27" s="8"/>
      <c r="S27" s="8"/>
      <c r="T27" s="8"/>
      <c r="U27" s="8"/>
      <c r="V27" s="8"/>
      <c r="W27" s="8"/>
      <c r="X27" s="8"/>
    </row>
    <row r="28" spans="1:24" ht="57.5">
      <c r="A28" s="21" t="s">
        <v>113</v>
      </c>
      <c r="B28" s="22">
        <v>0.69</v>
      </c>
      <c r="C28" s="22">
        <v>0.75</v>
      </c>
      <c r="D28" s="22">
        <v>0.67</v>
      </c>
      <c r="E28" s="22">
        <f t="shared" si="0"/>
        <v>-7.999999999999996E-2</v>
      </c>
      <c r="F28" s="14" t="s">
        <v>75</v>
      </c>
      <c r="G28" s="15" t="s">
        <v>114</v>
      </c>
      <c r="H28" s="8"/>
      <c r="I28" s="21" t="s">
        <v>115</v>
      </c>
      <c r="J28" s="14" t="s">
        <v>116</v>
      </c>
      <c r="K28" s="14" t="s">
        <v>117</v>
      </c>
      <c r="L28" s="14" t="s">
        <v>118</v>
      </c>
      <c r="M28" s="14" t="s">
        <v>119</v>
      </c>
      <c r="N28" s="15" t="s">
        <v>120</v>
      </c>
      <c r="O28" s="8"/>
      <c r="P28" s="8"/>
      <c r="Q28" s="8"/>
      <c r="R28" s="8"/>
      <c r="S28" s="8"/>
      <c r="T28" s="8"/>
      <c r="U28" s="8"/>
      <c r="V28" s="8"/>
      <c r="W28" s="8"/>
      <c r="X28" s="8"/>
    </row>
    <row r="29" spans="1:24" ht="34.5">
      <c r="A29" s="21" t="s">
        <v>121</v>
      </c>
      <c r="B29" s="24">
        <v>78</v>
      </c>
      <c r="C29" s="24">
        <v>70</v>
      </c>
      <c r="D29" s="24">
        <v>82</v>
      </c>
      <c r="E29" s="24">
        <f t="shared" si="0"/>
        <v>-12</v>
      </c>
      <c r="F29" s="14" t="s">
        <v>122</v>
      </c>
      <c r="G29" s="15" t="s">
        <v>123</v>
      </c>
      <c r="H29" s="8"/>
      <c r="I29" s="21" t="s">
        <v>124</v>
      </c>
      <c r="J29" s="14" t="s">
        <v>125</v>
      </c>
      <c r="K29" s="14" t="s">
        <v>126</v>
      </c>
      <c r="L29" s="14" t="s">
        <v>127</v>
      </c>
      <c r="M29" s="14" t="s">
        <v>128</v>
      </c>
      <c r="N29" s="15" t="s">
        <v>97</v>
      </c>
      <c r="O29" s="8"/>
      <c r="P29" s="8"/>
      <c r="Q29" s="8"/>
      <c r="R29" s="8"/>
      <c r="S29" s="8"/>
      <c r="T29" s="8"/>
      <c r="U29" s="8"/>
      <c r="V29" s="8"/>
      <c r="W29" s="8"/>
      <c r="X29" s="8"/>
    </row>
    <row r="30" spans="1:24" ht="57.5">
      <c r="A30" s="25" t="s">
        <v>129</v>
      </c>
      <c r="B30" s="26">
        <v>0.64</v>
      </c>
      <c r="C30" s="26">
        <v>0.72</v>
      </c>
      <c r="D30" s="26">
        <v>0.73</v>
      </c>
      <c r="E30" s="26">
        <f t="shared" si="0"/>
        <v>1.0000000000000009E-2</v>
      </c>
      <c r="F30" s="17" t="s">
        <v>75</v>
      </c>
      <c r="G30" s="18" t="s">
        <v>130</v>
      </c>
      <c r="H30" s="8"/>
      <c r="I30" s="25" t="s">
        <v>131</v>
      </c>
      <c r="J30" s="17" t="s">
        <v>132</v>
      </c>
      <c r="K30" s="17" t="s">
        <v>133</v>
      </c>
      <c r="L30" s="17" t="s">
        <v>134</v>
      </c>
      <c r="M30" s="17" t="s">
        <v>135</v>
      </c>
      <c r="N30" s="18" t="s">
        <v>82</v>
      </c>
      <c r="O30" s="8"/>
      <c r="P30" s="8"/>
      <c r="Q30" s="8"/>
      <c r="R30" s="8"/>
      <c r="S30" s="8"/>
      <c r="T30" s="8"/>
      <c r="U30" s="8"/>
      <c r="V30" s="8"/>
      <c r="W30" s="8"/>
      <c r="X30" s="8"/>
    </row>
    <row r="31" spans="1:24">
      <c r="A31" s="8"/>
      <c r="B31" s="8"/>
      <c r="C31" s="8"/>
      <c r="D31" s="8"/>
      <c r="E31" s="8"/>
      <c r="F31" s="8"/>
      <c r="G31" s="8"/>
      <c r="H31" s="8"/>
      <c r="I31" s="8"/>
      <c r="J31" s="8"/>
      <c r="K31" s="8"/>
      <c r="L31" s="8"/>
      <c r="M31" s="8"/>
      <c r="N31" s="8"/>
      <c r="O31" s="8"/>
      <c r="P31" s="8"/>
      <c r="Q31" s="8"/>
      <c r="R31" s="8"/>
      <c r="S31" s="8"/>
      <c r="T31" s="8"/>
      <c r="U31" s="8"/>
      <c r="V31" s="8"/>
      <c r="W31" s="8"/>
      <c r="X31" s="8"/>
    </row>
    <row r="32" spans="1:24" ht="16" customHeight="1">
      <c r="A32" s="120" t="s">
        <v>136</v>
      </c>
      <c r="B32" s="120"/>
      <c r="C32" s="120"/>
      <c r="D32" s="120"/>
      <c r="E32" s="120"/>
      <c r="F32" s="120"/>
      <c r="G32" s="120"/>
      <c r="H32" s="120"/>
      <c r="I32" s="120"/>
      <c r="J32" s="120"/>
      <c r="K32" s="120"/>
      <c r="L32" s="120"/>
      <c r="M32" s="120"/>
      <c r="N32" s="120"/>
      <c r="O32" s="8"/>
      <c r="P32" s="8"/>
      <c r="Q32" s="8"/>
      <c r="R32" s="8"/>
      <c r="S32" s="8"/>
      <c r="T32" s="8"/>
      <c r="U32" s="8"/>
      <c r="V32" s="8"/>
      <c r="W32" s="8"/>
      <c r="X32" s="8"/>
    </row>
    <row r="33" spans="1:24" ht="24" customHeight="1">
      <c r="A33" s="5" t="s">
        <v>137</v>
      </c>
      <c r="B33" s="6" t="s">
        <v>138</v>
      </c>
      <c r="C33" s="6" t="s">
        <v>139</v>
      </c>
      <c r="D33" s="6" t="s">
        <v>83</v>
      </c>
      <c r="E33" s="6" t="s">
        <v>140</v>
      </c>
      <c r="F33" s="7" t="s">
        <v>141</v>
      </c>
      <c r="G33" s="8"/>
      <c r="H33" s="5" t="s">
        <v>142</v>
      </c>
      <c r="I33" s="6" t="s">
        <v>62</v>
      </c>
      <c r="J33" s="6" t="s">
        <v>63</v>
      </c>
      <c r="K33" s="6" t="s">
        <v>64</v>
      </c>
      <c r="L33" s="6" t="s">
        <v>143</v>
      </c>
      <c r="M33" s="6" t="s">
        <v>66</v>
      </c>
      <c r="N33" s="7" t="s">
        <v>144</v>
      </c>
      <c r="O33" s="8"/>
      <c r="P33" s="8"/>
      <c r="Q33" s="8"/>
      <c r="R33" s="8"/>
      <c r="S33" s="8"/>
      <c r="T33" s="8"/>
      <c r="U33" s="8"/>
      <c r="V33" s="8"/>
      <c r="W33" s="8"/>
      <c r="X33" s="8"/>
    </row>
    <row r="34" spans="1:24" ht="57.5">
      <c r="A34" s="19" t="s">
        <v>145</v>
      </c>
      <c r="B34" s="27">
        <v>3.4</v>
      </c>
      <c r="C34" s="20">
        <v>0.35420000000000001</v>
      </c>
      <c r="D34" s="20">
        <v>0.14499999999999999</v>
      </c>
      <c r="E34" s="20">
        <v>0.18</v>
      </c>
      <c r="F34" s="12" t="s">
        <v>146</v>
      </c>
      <c r="G34" s="8"/>
      <c r="H34" s="19" t="s">
        <v>147</v>
      </c>
      <c r="I34" s="20">
        <v>3.2000000000000001E-2</v>
      </c>
      <c r="J34" s="20">
        <v>2.5000000000000001E-2</v>
      </c>
      <c r="K34" s="20">
        <v>3.7999999999999999E-2</v>
      </c>
      <c r="L34" s="20">
        <f t="shared" ref="L34:L39" si="1">K34-J34</f>
        <v>1.2999999999999998E-2</v>
      </c>
      <c r="M34" s="11" t="s">
        <v>75</v>
      </c>
      <c r="N34" s="12" t="s">
        <v>148</v>
      </c>
      <c r="O34" s="8"/>
      <c r="P34" s="8"/>
      <c r="Q34" s="8"/>
      <c r="R34" s="8"/>
      <c r="S34" s="8"/>
      <c r="T34" s="8"/>
      <c r="U34" s="8"/>
      <c r="V34" s="8"/>
      <c r="W34" s="8"/>
      <c r="X34" s="8"/>
    </row>
    <row r="35" spans="1:24" ht="92">
      <c r="A35" s="21" t="s">
        <v>149</v>
      </c>
      <c r="B35" s="28">
        <v>2.6</v>
      </c>
      <c r="C35" s="22">
        <v>0.27079999999999999</v>
      </c>
      <c r="D35" s="22">
        <v>0.128</v>
      </c>
      <c r="E35" s="22">
        <v>0.21</v>
      </c>
      <c r="F35" s="15" t="s">
        <v>150</v>
      </c>
      <c r="G35" s="8"/>
      <c r="H35" s="21" t="s">
        <v>151</v>
      </c>
      <c r="I35" s="22">
        <v>9.5000000000000001E-2</v>
      </c>
      <c r="J35" s="22">
        <v>7.0000000000000007E-2</v>
      </c>
      <c r="K35" s="22">
        <v>0.112</v>
      </c>
      <c r="L35" s="22">
        <f t="shared" si="1"/>
        <v>4.1999999999999996E-2</v>
      </c>
      <c r="M35" s="14" t="s">
        <v>75</v>
      </c>
      <c r="N35" s="15" t="s">
        <v>152</v>
      </c>
      <c r="O35" s="8"/>
      <c r="P35" s="8"/>
      <c r="Q35" s="8"/>
      <c r="R35" s="8"/>
      <c r="S35" s="8"/>
      <c r="T35" s="8"/>
      <c r="U35" s="8"/>
      <c r="V35" s="8"/>
      <c r="W35" s="8"/>
      <c r="X35" s="8"/>
    </row>
    <row r="36" spans="1:24" ht="80.5">
      <c r="A36" s="21" t="s">
        <v>153</v>
      </c>
      <c r="B36" s="28">
        <v>2.1</v>
      </c>
      <c r="C36" s="22">
        <v>0.21879999999999999</v>
      </c>
      <c r="D36" s="22">
        <v>0.11799999999999999</v>
      </c>
      <c r="E36" s="22">
        <v>0.27</v>
      </c>
      <c r="F36" s="15" t="s">
        <v>154</v>
      </c>
      <c r="G36" s="8"/>
      <c r="H36" s="21" t="s">
        <v>155</v>
      </c>
      <c r="I36" s="22">
        <v>0.74</v>
      </c>
      <c r="J36" s="22">
        <v>0.85</v>
      </c>
      <c r="K36" s="22">
        <v>0.71</v>
      </c>
      <c r="L36" s="22">
        <f t="shared" si="1"/>
        <v>-0.14000000000000001</v>
      </c>
      <c r="M36" s="14" t="s">
        <v>75</v>
      </c>
      <c r="N36" s="15" t="s">
        <v>156</v>
      </c>
      <c r="O36" s="8"/>
      <c r="P36" s="8"/>
      <c r="Q36" s="8"/>
      <c r="R36" s="8"/>
      <c r="S36" s="8"/>
      <c r="T36" s="8"/>
      <c r="U36" s="8"/>
      <c r="V36" s="8"/>
      <c r="W36" s="8"/>
      <c r="X36" s="8"/>
    </row>
    <row r="37" spans="1:24" ht="103.5">
      <c r="A37" s="21" t="s">
        <v>157</v>
      </c>
      <c r="B37" s="28">
        <v>1.5</v>
      </c>
      <c r="C37" s="22">
        <v>0.15620000000000001</v>
      </c>
      <c r="D37" s="22">
        <v>0.182</v>
      </c>
      <c r="E37" s="22">
        <v>0.41</v>
      </c>
      <c r="F37" s="15" t="s">
        <v>158</v>
      </c>
      <c r="G37" s="8"/>
      <c r="H37" s="21" t="s">
        <v>159</v>
      </c>
      <c r="I37" s="22">
        <v>0.89</v>
      </c>
      <c r="J37" s="22">
        <v>0.95</v>
      </c>
      <c r="K37" s="22">
        <v>0.86</v>
      </c>
      <c r="L37" s="22">
        <f t="shared" si="1"/>
        <v>-8.9999999999999969E-2</v>
      </c>
      <c r="M37" s="14" t="s">
        <v>75</v>
      </c>
      <c r="N37" s="15" t="s">
        <v>160</v>
      </c>
      <c r="O37" s="8"/>
      <c r="P37" s="8"/>
      <c r="Q37" s="8"/>
      <c r="R37" s="8"/>
      <c r="S37" s="8"/>
      <c r="T37" s="8"/>
      <c r="U37" s="8"/>
      <c r="V37" s="8"/>
      <c r="W37" s="8"/>
      <c r="X37" s="8"/>
    </row>
    <row r="38" spans="1:24" ht="115">
      <c r="A38" s="29" t="s">
        <v>161</v>
      </c>
      <c r="B38" s="30">
        <v>9.6</v>
      </c>
      <c r="C38" s="31">
        <v>1</v>
      </c>
      <c r="D38" s="32"/>
      <c r="E38" s="32"/>
      <c r="F38" s="33"/>
      <c r="G38" s="8"/>
      <c r="H38" s="21" t="s">
        <v>162</v>
      </c>
      <c r="I38" s="34">
        <v>0.42</v>
      </c>
      <c r="J38" s="34">
        <v>0.25</v>
      </c>
      <c r="K38" s="34">
        <v>0.24</v>
      </c>
      <c r="L38" s="34">
        <f t="shared" si="1"/>
        <v>-1.0000000000000009E-2</v>
      </c>
      <c r="M38" s="14" t="s">
        <v>163</v>
      </c>
      <c r="N38" s="15" t="s">
        <v>164</v>
      </c>
      <c r="O38" s="8"/>
      <c r="P38" s="8"/>
      <c r="Q38" s="8"/>
      <c r="R38" s="8"/>
      <c r="S38" s="8"/>
      <c r="T38" s="8"/>
      <c r="U38" s="8"/>
      <c r="V38" s="8"/>
      <c r="W38" s="8"/>
      <c r="X38" s="8"/>
    </row>
    <row r="39" spans="1:24" ht="57.5">
      <c r="A39" s="8"/>
      <c r="B39" s="8"/>
      <c r="C39" s="8"/>
      <c r="D39" s="8"/>
      <c r="E39" s="8"/>
      <c r="F39" s="8"/>
      <c r="G39" s="8"/>
      <c r="H39" s="25" t="s">
        <v>165</v>
      </c>
      <c r="I39" s="35">
        <v>3.6</v>
      </c>
      <c r="J39" s="35">
        <v>3</v>
      </c>
      <c r="K39" s="35">
        <v>3.4</v>
      </c>
      <c r="L39" s="35">
        <f t="shared" si="1"/>
        <v>0.39999999999999991</v>
      </c>
      <c r="M39" s="17" t="s">
        <v>166</v>
      </c>
      <c r="N39" s="18" t="s">
        <v>167</v>
      </c>
      <c r="O39" s="8"/>
      <c r="P39" s="8"/>
      <c r="Q39" s="8"/>
      <c r="R39" s="8"/>
      <c r="S39" s="8"/>
      <c r="T39" s="8"/>
      <c r="U39" s="8"/>
      <c r="V39" s="8"/>
      <c r="W39" s="8"/>
      <c r="X39" s="8"/>
    </row>
    <row r="40" spans="1:24">
      <c r="A40" s="8"/>
      <c r="B40" s="8"/>
      <c r="C40" s="8"/>
      <c r="D40" s="8"/>
      <c r="E40" s="8"/>
      <c r="F40" s="8"/>
      <c r="G40" s="8"/>
      <c r="H40" s="8"/>
      <c r="I40" s="8"/>
      <c r="J40" s="8"/>
      <c r="K40" s="8"/>
      <c r="L40" s="8"/>
      <c r="M40" s="8"/>
      <c r="N40" s="8"/>
      <c r="O40" s="8"/>
      <c r="P40" s="8"/>
      <c r="Q40" s="8"/>
      <c r="R40" s="8"/>
      <c r="S40" s="8"/>
      <c r="T40" s="8"/>
      <c r="U40" s="8"/>
      <c r="V40" s="8"/>
      <c r="W40" s="8"/>
      <c r="X40" s="8"/>
    </row>
    <row r="41" spans="1:24" ht="16" customHeight="1">
      <c r="A41" s="8"/>
      <c r="B41" s="8"/>
      <c r="C41" s="8"/>
      <c r="D41" s="8"/>
      <c r="E41" s="8"/>
      <c r="F41" s="8"/>
      <c r="G41" s="8"/>
      <c r="H41" s="8"/>
      <c r="I41" s="136" t="s">
        <v>168</v>
      </c>
      <c r="J41" s="136"/>
      <c r="K41" s="136"/>
      <c r="L41" s="136"/>
      <c r="M41" s="136"/>
      <c r="N41" s="136"/>
      <c r="O41" s="8"/>
      <c r="P41" s="8"/>
      <c r="Q41" s="8"/>
      <c r="R41" s="8"/>
      <c r="S41" s="8"/>
      <c r="T41" s="8"/>
      <c r="U41" s="8"/>
      <c r="V41" s="8"/>
      <c r="W41" s="8"/>
      <c r="X41" s="8"/>
    </row>
    <row r="42" spans="1:24">
      <c r="A42" s="8"/>
      <c r="B42" s="8"/>
      <c r="C42" s="8"/>
      <c r="D42" s="8"/>
      <c r="E42" s="8"/>
      <c r="F42" s="8"/>
      <c r="G42" s="8"/>
      <c r="H42" s="8"/>
      <c r="I42" s="177" t="s">
        <v>169</v>
      </c>
      <c r="J42" s="178"/>
      <c r="K42" s="178"/>
      <c r="L42" s="178"/>
      <c r="M42" s="178"/>
      <c r="N42" s="179"/>
      <c r="O42" s="8"/>
      <c r="P42" s="8"/>
      <c r="Q42" s="8"/>
      <c r="R42" s="8"/>
      <c r="S42" s="8"/>
      <c r="T42" s="8"/>
      <c r="U42" s="8"/>
      <c r="V42" s="8"/>
      <c r="W42" s="8"/>
      <c r="X42" s="8"/>
    </row>
    <row r="43" spans="1:24">
      <c r="A43" s="8"/>
      <c r="B43" s="8"/>
      <c r="C43" s="8"/>
      <c r="D43" s="8"/>
      <c r="E43" s="8"/>
      <c r="F43" s="8"/>
      <c r="G43" s="8"/>
      <c r="H43" s="8"/>
      <c r="I43" s="180"/>
      <c r="J43" s="181"/>
      <c r="K43" s="181"/>
      <c r="L43" s="181"/>
      <c r="M43" s="181"/>
      <c r="N43" s="182"/>
      <c r="O43" s="8"/>
      <c r="P43" s="8"/>
      <c r="Q43" s="8"/>
      <c r="R43" s="8"/>
      <c r="S43" s="8"/>
      <c r="T43" s="8"/>
      <c r="U43" s="8"/>
      <c r="V43" s="8"/>
      <c r="W43" s="8"/>
      <c r="X43" s="8"/>
    </row>
    <row r="44" spans="1:24">
      <c r="A44" s="8"/>
      <c r="B44" s="8"/>
      <c r="C44" s="8"/>
      <c r="D44" s="8"/>
      <c r="E44" s="8"/>
      <c r="F44" s="8"/>
      <c r="G44" s="8"/>
      <c r="H44" s="8"/>
      <c r="I44" s="180"/>
      <c r="J44" s="181"/>
      <c r="K44" s="181"/>
      <c r="L44" s="181"/>
      <c r="M44" s="181"/>
      <c r="N44" s="182"/>
      <c r="O44" s="8"/>
      <c r="P44" s="8"/>
      <c r="Q44" s="8"/>
      <c r="R44" s="8"/>
      <c r="S44" s="8"/>
      <c r="T44" s="8"/>
      <c r="U44" s="8"/>
      <c r="V44" s="8"/>
      <c r="W44" s="8"/>
      <c r="X44" s="8"/>
    </row>
    <row r="45" spans="1:24">
      <c r="A45" s="8"/>
      <c r="B45" s="8"/>
      <c r="C45" s="8"/>
      <c r="D45" s="8"/>
      <c r="E45" s="8"/>
      <c r="F45" s="8"/>
      <c r="G45" s="8"/>
      <c r="H45" s="8"/>
      <c r="I45" s="180"/>
      <c r="J45" s="181"/>
      <c r="K45" s="181"/>
      <c r="L45" s="181"/>
      <c r="M45" s="181"/>
      <c r="N45" s="182"/>
      <c r="O45" s="8"/>
      <c r="P45" s="8"/>
      <c r="Q45" s="8"/>
      <c r="R45" s="8"/>
      <c r="S45" s="8"/>
      <c r="T45" s="8"/>
      <c r="U45" s="8"/>
      <c r="V45" s="8"/>
      <c r="W45" s="8"/>
      <c r="X45" s="8"/>
    </row>
    <row r="46" spans="1:24">
      <c r="A46" s="8"/>
      <c r="B46" s="8"/>
      <c r="C46" s="8"/>
      <c r="D46" s="8"/>
      <c r="E46" s="8"/>
      <c r="F46" s="8"/>
      <c r="G46" s="8"/>
      <c r="H46" s="8"/>
      <c r="I46" s="180"/>
      <c r="J46" s="181"/>
      <c r="K46" s="181"/>
      <c r="L46" s="181"/>
      <c r="M46" s="181"/>
      <c r="N46" s="182"/>
      <c r="O46" s="8"/>
      <c r="P46" s="8"/>
      <c r="Q46" s="8"/>
      <c r="R46" s="8"/>
      <c r="S46" s="8"/>
      <c r="T46" s="8"/>
      <c r="U46" s="8"/>
      <c r="V46" s="8"/>
      <c r="W46" s="8"/>
      <c r="X46" s="8"/>
    </row>
    <row r="47" spans="1:24">
      <c r="A47" s="8"/>
      <c r="B47" s="8"/>
      <c r="C47" s="8"/>
      <c r="D47" s="8"/>
      <c r="E47" s="8"/>
      <c r="F47" s="8"/>
      <c r="G47" s="8"/>
      <c r="H47" s="8"/>
      <c r="I47" s="180"/>
      <c r="J47" s="181"/>
      <c r="K47" s="181"/>
      <c r="L47" s="181"/>
      <c r="M47" s="181"/>
      <c r="N47" s="182"/>
      <c r="O47" s="8"/>
      <c r="P47" s="8"/>
      <c r="Q47" s="8"/>
      <c r="R47" s="8"/>
      <c r="S47" s="8"/>
      <c r="T47" s="8"/>
      <c r="U47" s="8"/>
      <c r="V47" s="8"/>
      <c r="W47" s="8"/>
      <c r="X47" s="8"/>
    </row>
    <row r="48" spans="1:24">
      <c r="A48" s="8"/>
      <c r="B48" s="8"/>
      <c r="C48" s="8"/>
      <c r="D48" s="8"/>
      <c r="E48" s="8"/>
      <c r="F48" s="8"/>
      <c r="G48" s="8"/>
      <c r="H48" s="8"/>
      <c r="I48" s="183"/>
      <c r="J48" s="184"/>
      <c r="K48" s="184"/>
      <c r="L48" s="184"/>
      <c r="M48" s="184"/>
      <c r="N48" s="185"/>
      <c r="O48" s="8"/>
      <c r="P48" s="8"/>
      <c r="Q48" s="8"/>
      <c r="R48" s="8"/>
      <c r="S48" s="8"/>
      <c r="T48" s="8"/>
      <c r="U48" s="8"/>
      <c r="V48" s="8"/>
      <c r="W48" s="8"/>
      <c r="X48" s="8"/>
    </row>
    <row r="49" spans="1:24">
      <c r="A49" s="8"/>
      <c r="B49" s="8"/>
      <c r="C49" s="8"/>
      <c r="D49" s="8"/>
      <c r="E49" s="8"/>
      <c r="F49" s="8"/>
      <c r="G49" s="8"/>
      <c r="H49" s="8"/>
      <c r="I49" s="8"/>
      <c r="J49" s="8"/>
      <c r="K49" s="8"/>
      <c r="L49" s="8"/>
      <c r="M49" s="8"/>
      <c r="N49" s="8"/>
      <c r="O49" s="8"/>
      <c r="P49" s="8"/>
      <c r="Q49" s="8"/>
      <c r="R49" s="8"/>
      <c r="S49" s="8"/>
      <c r="T49" s="8"/>
      <c r="U49" s="8"/>
      <c r="V49" s="8"/>
      <c r="W49" s="8"/>
      <c r="X49" s="8"/>
    </row>
    <row r="50" spans="1:24">
      <c r="A50" s="8"/>
      <c r="B50" s="8"/>
      <c r="C50" s="8"/>
      <c r="D50" s="8"/>
      <c r="E50" s="8"/>
      <c r="F50" s="8"/>
      <c r="G50" s="8"/>
      <c r="H50" s="8"/>
      <c r="I50" s="186" t="s">
        <v>170</v>
      </c>
      <c r="J50" s="187"/>
      <c r="K50" s="187"/>
      <c r="L50" s="187"/>
      <c r="M50" s="187"/>
      <c r="N50" s="188"/>
      <c r="O50" s="8"/>
      <c r="P50" s="8"/>
      <c r="Q50" s="8"/>
      <c r="R50" s="8"/>
      <c r="S50" s="8"/>
      <c r="T50" s="8"/>
      <c r="U50" s="8"/>
      <c r="V50" s="8"/>
      <c r="W50" s="8"/>
      <c r="X50" s="8"/>
    </row>
    <row r="51" spans="1:24">
      <c r="A51" s="8"/>
      <c r="B51" s="8"/>
      <c r="C51" s="8"/>
      <c r="D51" s="8"/>
      <c r="E51" s="8"/>
      <c r="F51" s="8"/>
      <c r="G51" s="8"/>
      <c r="H51" s="8"/>
      <c r="I51" s="189"/>
      <c r="J51" s="190"/>
      <c r="K51" s="190"/>
      <c r="L51" s="190"/>
      <c r="M51" s="190"/>
      <c r="N51" s="191"/>
      <c r="O51" s="8"/>
      <c r="P51" s="8"/>
      <c r="Q51" s="8"/>
      <c r="R51" s="8"/>
      <c r="S51" s="8"/>
      <c r="T51" s="8"/>
      <c r="U51" s="8"/>
      <c r="V51" s="8"/>
      <c r="W51" s="8"/>
      <c r="X51" s="8"/>
    </row>
    <row r="52" spans="1:24">
      <c r="A52" s="8"/>
      <c r="B52" s="8"/>
      <c r="C52" s="8"/>
      <c r="D52" s="8"/>
      <c r="E52" s="8"/>
      <c r="F52" s="8"/>
      <c r="G52" s="8"/>
      <c r="H52" s="8"/>
      <c r="I52" s="189"/>
      <c r="J52" s="190"/>
      <c r="K52" s="190"/>
      <c r="L52" s="190"/>
      <c r="M52" s="190"/>
      <c r="N52" s="191"/>
      <c r="O52" s="8"/>
      <c r="P52" s="8"/>
      <c r="Q52" s="8"/>
      <c r="R52" s="8"/>
      <c r="S52" s="8"/>
      <c r="T52" s="8"/>
      <c r="U52" s="8"/>
      <c r="V52" s="8"/>
      <c r="W52" s="8"/>
      <c r="X52" s="8"/>
    </row>
    <row r="53" spans="1:24">
      <c r="A53" s="8"/>
      <c r="B53" s="8"/>
      <c r="C53" s="8"/>
      <c r="D53" s="8"/>
      <c r="E53" s="8"/>
      <c r="F53" s="8"/>
      <c r="G53" s="8"/>
      <c r="H53" s="8"/>
      <c r="I53" s="189"/>
      <c r="J53" s="190"/>
      <c r="K53" s="190"/>
      <c r="L53" s="190"/>
      <c r="M53" s="190"/>
      <c r="N53" s="191"/>
      <c r="O53" s="8"/>
      <c r="P53" s="8"/>
      <c r="Q53" s="8"/>
      <c r="R53" s="8"/>
      <c r="S53" s="8"/>
      <c r="T53" s="8"/>
      <c r="U53" s="8"/>
      <c r="V53" s="8"/>
      <c r="W53" s="8"/>
      <c r="X53" s="8"/>
    </row>
    <row r="54" spans="1:24">
      <c r="A54" s="8"/>
      <c r="B54" s="8"/>
      <c r="C54" s="8"/>
      <c r="D54" s="8"/>
      <c r="E54" s="8"/>
      <c r="F54" s="8"/>
      <c r="G54" s="8"/>
      <c r="H54" s="8"/>
      <c r="I54" s="189"/>
      <c r="J54" s="190"/>
      <c r="K54" s="190"/>
      <c r="L54" s="190"/>
      <c r="M54" s="190"/>
      <c r="N54" s="191"/>
      <c r="O54" s="8"/>
      <c r="P54" s="8"/>
      <c r="Q54" s="8"/>
      <c r="R54" s="8"/>
      <c r="S54" s="8"/>
      <c r="T54" s="8"/>
      <c r="U54" s="8"/>
      <c r="V54" s="8"/>
      <c r="W54" s="8"/>
      <c r="X54" s="8"/>
    </row>
    <row r="55" spans="1:24">
      <c r="A55" s="8"/>
      <c r="B55" s="8"/>
      <c r="C55" s="8"/>
      <c r="D55" s="8"/>
      <c r="E55" s="8">
        <v>0.94499999999999995</v>
      </c>
      <c r="F55" s="8"/>
      <c r="G55" s="8"/>
      <c r="H55" s="8"/>
      <c r="I55" s="189"/>
      <c r="J55" s="190"/>
      <c r="K55" s="190"/>
      <c r="L55" s="190"/>
      <c r="M55" s="190"/>
      <c r="N55" s="191"/>
      <c r="O55" s="8"/>
      <c r="P55" s="8"/>
      <c r="Q55" s="8"/>
      <c r="R55" s="8"/>
      <c r="S55" s="8"/>
      <c r="T55" s="8"/>
      <c r="U55" s="8"/>
      <c r="V55" s="8"/>
      <c r="W55" s="8"/>
      <c r="X55" s="8"/>
    </row>
    <row r="56" spans="1:24">
      <c r="A56" s="8"/>
      <c r="B56" s="8"/>
      <c r="C56" s="8"/>
      <c r="D56" s="8"/>
      <c r="E56" s="8"/>
      <c r="F56" s="8"/>
      <c r="G56" s="8"/>
      <c r="H56" s="8"/>
      <c r="I56" s="192"/>
      <c r="J56" s="193"/>
      <c r="K56" s="193"/>
      <c r="L56" s="193"/>
      <c r="M56" s="193"/>
      <c r="N56" s="194"/>
      <c r="O56" s="8"/>
      <c r="P56" s="8"/>
      <c r="Q56" s="8"/>
      <c r="R56" s="8"/>
      <c r="S56" s="8"/>
      <c r="T56" s="8"/>
      <c r="U56" s="8"/>
      <c r="V56" s="8"/>
      <c r="W56" s="8"/>
      <c r="X56" s="8"/>
    </row>
    <row r="57" spans="1:24">
      <c r="A57" s="8"/>
      <c r="B57" s="8"/>
      <c r="C57" s="8"/>
      <c r="D57" s="8"/>
      <c r="E57" s="8"/>
      <c r="F57" s="8"/>
      <c r="G57" s="8"/>
      <c r="H57" s="8"/>
      <c r="I57" s="8"/>
      <c r="J57" s="8"/>
      <c r="K57" s="8"/>
      <c r="L57" s="8"/>
      <c r="M57" s="8"/>
      <c r="N57" s="8"/>
      <c r="O57" s="8"/>
      <c r="P57" s="8"/>
      <c r="Q57" s="8"/>
      <c r="R57" s="8"/>
      <c r="S57" s="8"/>
      <c r="T57" s="8"/>
      <c r="U57" s="8"/>
      <c r="V57" s="8"/>
      <c r="W57" s="8"/>
      <c r="X57" s="8"/>
    </row>
    <row r="58" spans="1:24" ht="13.4" customHeight="1">
      <c r="A58" s="155" t="s">
        <v>171</v>
      </c>
      <c r="B58" s="155"/>
      <c r="C58" s="155"/>
      <c r="D58" s="155"/>
      <c r="E58" s="155"/>
      <c r="F58" s="155"/>
      <c r="G58" s="155"/>
      <c r="H58" s="155"/>
      <c r="I58" s="155"/>
      <c r="J58" s="155"/>
      <c r="K58" s="155"/>
      <c r="L58" s="155"/>
      <c r="M58" s="155"/>
      <c r="N58" s="155"/>
      <c r="O58" s="8"/>
      <c r="P58" s="8"/>
      <c r="Q58" s="8"/>
      <c r="R58" s="8"/>
      <c r="S58" s="8"/>
      <c r="T58" s="8"/>
      <c r="U58" s="8"/>
      <c r="V58" s="8"/>
      <c r="W58" s="8"/>
      <c r="X58" s="8"/>
    </row>
    <row r="59" spans="1:24">
      <c r="A59" s="8"/>
      <c r="B59" s="8"/>
      <c r="C59" s="8"/>
      <c r="D59" s="8"/>
      <c r="E59" s="8"/>
      <c r="F59" s="8"/>
      <c r="G59" s="8"/>
      <c r="H59" s="8"/>
      <c r="I59" s="8"/>
      <c r="J59" s="8"/>
      <c r="K59" s="8"/>
      <c r="L59" s="8"/>
      <c r="M59" s="8"/>
      <c r="N59" s="8"/>
      <c r="O59" s="8"/>
      <c r="P59" s="8"/>
      <c r="Q59" s="8"/>
      <c r="R59" s="8"/>
      <c r="S59" s="8"/>
      <c r="T59" s="8"/>
      <c r="U59" s="8"/>
      <c r="V59" s="8"/>
      <c r="W59" s="8"/>
      <c r="X59" s="8"/>
    </row>
    <row r="60" spans="1:24">
      <c r="A60" s="8"/>
      <c r="B60" s="8"/>
      <c r="C60" s="8"/>
      <c r="D60" s="8"/>
      <c r="E60" s="8"/>
      <c r="F60" s="8"/>
      <c r="G60" s="8"/>
      <c r="H60" s="8"/>
      <c r="I60" s="8"/>
      <c r="J60" s="8"/>
      <c r="K60" s="8"/>
      <c r="L60" s="8"/>
      <c r="M60" s="8"/>
      <c r="N60" s="8"/>
      <c r="O60" s="8"/>
      <c r="P60" s="8"/>
      <c r="Q60" s="8"/>
      <c r="R60" s="8"/>
      <c r="S60" s="8"/>
      <c r="T60" s="8"/>
      <c r="U60" s="8"/>
      <c r="V60" s="8"/>
      <c r="W60" s="8"/>
      <c r="X60" s="8"/>
    </row>
    <row r="61" spans="1:24">
      <c r="A61" s="8"/>
      <c r="B61" s="8"/>
      <c r="C61" s="8"/>
      <c r="D61" s="8"/>
      <c r="E61" s="8"/>
      <c r="F61" s="8"/>
      <c r="G61" s="8"/>
      <c r="H61" s="8"/>
      <c r="I61" s="8"/>
      <c r="J61" s="8"/>
      <c r="K61" s="8"/>
      <c r="L61" s="8"/>
      <c r="M61" s="8"/>
      <c r="N61" s="8"/>
      <c r="O61" s="8"/>
      <c r="P61" s="8"/>
      <c r="Q61" s="8"/>
      <c r="R61" s="8"/>
      <c r="S61" s="8"/>
      <c r="T61" s="8"/>
      <c r="U61" s="8"/>
      <c r="V61" s="8"/>
      <c r="W61" s="8"/>
      <c r="X61" s="8"/>
    </row>
    <row r="62" spans="1:24">
      <c r="A62" s="8"/>
      <c r="B62" s="8"/>
      <c r="C62" s="8"/>
      <c r="D62" s="8"/>
      <c r="E62" s="8"/>
      <c r="F62" s="8"/>
      <c r="G62" s="8"/>
      <c r="H62" s="8"/>
      <c r="I62" s="8"/>
      <c r="J62" s="8"/>
      <c r="K62" s="8"/>
      <c r="L62" s="8"/>
      <c r="M62" s="8"/>
      <c r="N62" s="8"/>
      <c r="O62" s="8"/>
      <c r="P62" s="8"/>
      <c r="Q62" s="8"/>
      <c r="R62" s="8"/>
      <c r="S62" s="8"/>
      <c r="T62" s="8"/>
      <c r="U62" s="8"/>
      <c r="V62" s="8"/>
      <c r="W62" s="8"/>
      <c r="X62" s="8"/>
    </row>
    <row r="63" spans="1:24">
      <c r="A63" s="8"/>
      <c r="B63" s="8"/>
      <c r="C63" s="8"/>
      <c r="D63" s="8"/>
      <c r="E63" s="8"/>
      <c r="F63" s="8"/>
      <c r="G63" s="8"/>
      <c r="H63" s="8"/>
      <c r="I63" s="8"/>
      <c r="J63" s="8"/>
      <c r="K63" s="8"/>
      <c r="L63" s="8"/>
      <c r="M63" s="8"/>
      <c r="N63" s="8"/>
      <c r="O63" s="8"/>
      <c r="P63" s="8"/>
      <c r="Q63" s="8"/>
      <c r="R63" s="8"/>
      <c r="S63" s="8"/>
      <c r="T63" s="8"/>
      <c r="U63" s="8"/>
      <c r="V63" s="8"/>
      <c r="W63" s="8"/>
      <c r="X63" s="8"/>
    </row>
    <row r="64" spans="1:24">
      <c r="A64" s="8"/>
      <c r="B64" s="8"/>
      <c r="C64" s="8"/>
      <c r="D64" s="8"/>
      <c r="E64" s="8"/>
      <c r="F64" s="8"/>
      <c r="G64" s="8"/>
      <c r="H64" s="8"/>
      <c r="I64" s="8"/>
      <c r="J64" s="8"/>
      <c r="K64" s="8"/>
      <c r="L64" s="8"/>
      <c r="M64" s="8"/>
      <c r="N64" s="8"/>
      <c r="O64" s="8"/>
      <c r="P64" s="8"/>
      <c r="Q64" s="8"/>
      <c r="R64" s="8"/>
      <c r="S64" s="8"/>
      <c r="T64" s="8"/>
      <c r="U64" s="8"/>
      <c r="V64" s="8"/>
      <c r="W64" s="8"/>
      <c r="X64" s="8"/>
    </row>
    <row r="65" spans="1:24">
      <c r="A65" s="8"/>
      <c r="B65" s="8"/>
      <c r="C65" s="8"/>
      <c r="D65" s="8"/>
      <c r="E65" s="8"/>
      <c r="F65" s="8"/>
      <c r="G65" s="8"/>
      <c r="H65" s="8"/>
      <c r="I65" s="8"/>
      <c r="J65" s="8"/>
      <c r="K65" s="8"/>
      <c r="L65" s="8"/>
      <c r="M65" s="8"/>
      <c r="N65" s="8"/>
      <c r="O65" s="8"/>
      <c r="P65" s="8"/>
      <c r="Q65" s="8"/>
      <c r="R65" s="8"/>
      <c r="S65" s="8"/>
      <c r="T65" s="8"/>
      <c r="U65" s="8"/>
      <c r="V65" s="8"/>
      <c r="W65" s="8"/>
      <c r="X65" s="8"/>
    </row>
    <row r="66" spans="1:24">
      <c r="A66" s="8"/>
      <c r="B66" s="8"/>
      <c r="C66" s="8"/>
      <c r="D66" s="8"/>
      <c r="E66" s="8"/>
      <c r="F66" s="8"/>
      <c r="G66" s="8"/>
      <c r="H66" s="8"/>
      <c r="I66" s="8"/>
      <c r="J66" s="8"/>
      <c r="K66" s="8"/>
      <c r="L66" s="8"/>
      <c r="M66" s="8"/>
      <c r="N66" s="8"/>
      <c r="O66" s="8"/>
      <c r="P66" s="8"/>
      <c r="Q66" s="8"/>
      <c r="R66" s="8"/>
      <c r="S66" s="8"/>
      <c r="T66" s="8"/>
      <c r="U66" s="8"/>
      <c r="V66" s="8"/>
      <c r="W66" s="8"/>
      <c r="X66" s="8"/>
    </row>
    <row r="67" spans="1:24">
      <c r="A67" s="8"/>
      <c r="B67" s="8"/>
      <c r="C67" s="8"/>
      <c r="D67" s="8"/>
      <c r="E67" s="8"/>
      <c r="F67" s="8"/>
      <c r="G67" s="8"/>
      <c r="H67" s="8"/>
      <c r="I67" s="8"/>
      <c r="J67" s="8"/>
      <c r="K67" s="8"/>
      <c r="L67" s="8"/>
      <c r="M67" s="8"/>
      <c r="N67" s="8"/>
      <c r="O67" s="8"/>
      <c r="P67" s="8"/>
      <c r="Q67" s="8"/>
      <c r="R67" s="8"/>
      <c r="S67" s="8"/>
      <c r="T67" s="8"/>
      <c r="U67" s="8"/>
      <c r="V67" s="8"/>
      <c r="W67" s="8"/>
      <c r="X67" s="8"/>
    </row>
    <row r="68" spans="1:24">
      <c r="A68" s="8"/>
      <c r="B68" s="8"/>
      <c r="C68" s="8"/>
      <c r="D68" s="8"/>
      <c r="E68" s="8"/>
      <c r="F68" s="8"/>
      <c r="G68" s="8"/>
      <c r="H68" s="8"/>
      <c r="I68" s="8"/>
      <c r="J68" s="8"/>
      <c r="K68" s="8"/>
      <c r="L68" s="8"/>
      <c r="M68" s="8"/>
      <c r="N68" s="8"/>
      <c r="O68" s="8"/>
      <c r="P68" s="8"/>
      <c r="Q68" s="8"/>
      <c r="R68" s="8"/>
      <c r="S68" s="8"/>
      <c r="T68" s="8"/>
      <c r="U68" s="8"/>
      <c r="V68" s="8"/>
      <c r="W68" s="8"/>
      <c r="X68" s="8"/>
    </row>
    <row r="69" spans="1:24">
      <c r="A69" s="8"/>
      <c r="B69" s="8"/>
      <c r="C69" s="8"/>
      <c r="D69" s="8"/>
      <c r="E69" s="8"/>
      <c r="F69" s="8"/>
      <c r="G69" s="8"/>
      <c r="H69" s="8"/>
      <c r="I69" s="8"/>
      <c r="J69" s="8"/>
      <c r="K69" s="8"/>
      <c r="L69" s="8"/>
      <c r="M69" s="8"/>
      <c r="N69" s="8"/>
      <c r="O69" s="8"/>
      <c r="P69" s="8"/>
      <c r="Q69" s="8"/>
      <c r="R69" s="8"/>
      <c r="S69" s="8"/>
      <c r="T69" s="8"/>
      <c r="U69" s="8"/>
      <c r="V69" s="8"/>
      <c r="W69" s="8"/>
      <c r="X69" s="8"/>
    </row>
    <row r="70" spans="1:24">
      <c r="A70" s="8"/>
      <c r="B70" s="8"/>
      <c r="C70" s="8"/>
      <c r="D70" s="8"/>
      <c r="E70" s="8"/>
      <c r="F70" s="8"/>
      <c r="G70" s="8"/>
      <c r="H70" s="8"/>
      <c r="I70" s="8"/>
      <c r="J70" s="8"/>
      <c r="K70" s="8"/>
      <c r="L70" s="8"/>
      <c r="M70" s="8"/>
      <c r="N70" s="8"/>
      <c r="O70" s="8"/>
      <c r="P70" s="8"/>
      <c r="Q70" s="8"/>
      <c r="R70" s="8"/>
      <c r="S70" s="8"/>
      <c r="T70" s="8"/>
      <c r="U70" s="8"/>
      <c r="V70" s="8"/>
      <c r="W70" s="8"/>
      <c r="X70" s="8"/>
    </row>
    <row r="71" spans="1:24">
      <c r="A71" s="8"/>
      <c r="B71" s="8"/>
      <c r="C71" s="8"/>
      <c r="D71" s="8"/>
      <c r="E71" s="8"/>
      <c r="F71" s="8"/>
      <c r="G71" s="8"/>
      <c r="H71" s="8"/>
      <c r="I71" s="8"/>
      <c r="J71" s="8"/>
      <c r="K71" s="8"/>
      <c r="L71" s="8"/>
      <c r="M71" s="8"/>
      <c r="N71" s="8"/>
      <c r="O71" s="8"/>
      <c r="P71" s="8"/>
      <c r="Q71" s="8"/>
      <c r="R71" s="8"/>
      <c r="S71" s="8"/>
      <c r="T71" s="8"/>
      <c r="U71" s="8"/>
      <c r="V71" s="8"/>
      <c r="W71" s="8"/>
      <c r="X71" s="8"/>
    </row>
    <row r="72" spans="1:24">
      <c r="A72" s="8"/>
      <c r="B72" s="8"/>
      <c r="C72" s="8"/>
      <c r="D72" s="8"/>
      <c r="E72" s="8"/>
      <c r="F72" s="8"/>
      <c r="G72" s="8"/>
      <c r="H72" s="8"/>
      <c r="I72" s="8"/>
      <c r="J72" s="8"/>
      <c r="K72" s="8"/>
      <c r="L72" s="8"/>
      <c r="M72" s="8"/>
      <c r="N72" s="8"/>
      <c r="O72" s="8"/>
      <c r="P72" s="8"/>
      <c r="Q72" s="8"/>
      <c r="R72" s="8"/>
      <c r="S72" s="8"/>
      <c r="T72" s="8"/>
      <c r="U72" s="8"/>
      <c r="V72" s="8"/>
      <c r="W72" s="8"/>
      <c r="X72" s="8"/>
    </row>
    <row r="73" spans="1:24">
      <c r="A73" s="8"/>
      <c r="B73" s="8"/>
      <c r="C73" s="8"/>
      <c r="D73" s="8"/>
      <c r="E73" s="8"/>
      <c r="F73" s="8"/>
      <c r="G73" s="8"/>
      <c r="H73" s="8"/>
      <c r="I73" s="8"/>
      <c r="J73" s="8"/>
      <c r="K73" s="8"/>
      <c r="L73" s="8"/>
      <c r="M73" s="8"/>
      <c r="N73" s="8"/>
      <c r="O73" s="8"/>
      <c r="P73" s="8"/>
      <c r="Q73" s="8"/>
      <c r="R73" s="8"/>
      <c r="S73" s="8"/>
      <c r="T73" s="8"/>
      <c r="U73" s="8"/>
      <c r="V73" s="8"/>
      <c r="W73" s="8"/>
      <c r="X73" s="8"/>
    </row>
    <row r="74" spans="1:24">
      <c r="A74" s="8"/>
      <c r="B74" s="8"/>
      <c r="C74" s="8"/>
      <c r="D74" s="8"/>
      <c r="E74" s="8"/>
      <c r="F74" s="8"/>
      <c r="G74" s="8"/>
      <c r="H74" s="8"/>
      <c r="I74" s="8"/>
      <c r="J74" s="8"/>
      <c r="K74" s="8"/>
      <c r="L74" s="8"/>
      <c r="M74" s="8"/>
      <c r="N74" s="8"/>
      <c r="O74" s="8"/>
      <c r="P74" s="8"/>
      <c r="Q74" s="8"/>
      <c r="R74" s="8"/>
      <c r="S74" s="8"/>
      <c r="T74" s="8"/>
      <c r="U74" s="8"/>
      <c r="V74" s="8"/>
      <c r="W74" s="8"/>
      <c r="X74" s="8"/>
    </row>
    <row r="75" spans="1:24">
      <c r="A75" s="8"/>
      <c r="B75" s="8"/>
      <c r="C75" s="8"/>
      <c r="D75" s="8"/>
      <c r="E75" s="8"/>
      <c r="F75" s="8"/>
      <c r="G75" s="8"/>
      <c r="H75" s="8"/>
      <c r="I75" s="8"/>
      <c r="J75" s="8"/>
      <c r="K75" s="8"/>
      <c r="L75" s="8"/>
      <c r="M75" s="8"/>
      <c r="N75" s="8"/>
      <c r="O75" s="8"/>
      <c r="P75" s="8"/>
      <c r="Q75" s="8"/>
      <c r="R75" s="8"/>
      <c r="S75" s="8"/>
      <c r="T75" s="8"/>
      <c r="U75" s="8"/>
      <c r="V75" s="8"/>
      <c r="W75" s="8"/>
      <c r="X75" s="8"/>
    </row>
  </sheetData>
  <mergeCells count="24">
    <mergeCell ref="I42:N48"/>
    <mergeCell ref="I50:N56"/>
    <mergeCell ref="A58:N58"/>
    <mergeCell ref="K14:N16"/>
    <mergeCell ref="E18:N19"/>
    <mergeCell ref="A21:N21"/>
    <mergeCell ref="A32:N32"/>
    <mergeCell ref="I41:N41"/>
    <mergeCell ref="A1:F1"/>
    <mergeCell ref="G1:N1"/>
    <mergeCell ref="A2:N2"/>
    <mergeCell ref="A3:N3"/>
    <mergeCell ref="A6:D19"/>
    <mergeCell ref="E6:G7"/>
    <mergeCell ref="E8:G10"/>
    <mergeCell ref="H6:J7"/>
    <mergeCell ref="H8:J10"/>
    <mergeCell ref="K6:N7"/>
    <mergeCell ref="K8:N10"/>
    <mergeCell ref="E12:G13"/>
    <mergeCell ref="E14:G16"/>
    <mergeCell ref="H12:J13"/>
    <mergeCell ref="H14:J16"/>
    <mergeCell ref="K12:N13"/>
  </mergeCells>
  <conditionalFormatting sqref="E23:E30">
    <cfRule type="colorScale" priority="1">
      <colorScale>
        <cfvo type="min"/>
        <cfvo type="percentile" val="50"/>
        <cfvo type="max"/>
        <color rgb="FFF7DDDD"/>
        <color rgb="FFF7EACB"/>
        <color rgb="FFDCEFE5"/>
      </colorScale>
    </cfRule>
  </conditionalFormatting>
  <conditionalFormatting sqref="N23:N30">
    <cfRule type="expression" dxfId="19" priority="2">
      <formula>N23="Critical"</formula>
    </cfRule>
    <cfRule type="expression" dxfId="18" priority="3">
      <formula>N23="High"</formula>
    </cfRule>
    <cfRule type="expression" dxfId="17" priority="4">
      <formula>N23="Medium"</formula>
    </cfRule>
  </conditionalFormatting>
  <conditionalFormatting sqref="L34:L39">
    <cfRule type="colorScale" priority="5">
      <colorScale>
        <cfvo type="min"/>
        <cfvo type="percentile" val="50"/>
        <cfvo type="max"/>
        <color rgb="FFDCEFE5"/>
        <color rgb="FFF7EACB"/>
        <color rgb="FFF7DDDD"/>
      </colorScale>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5"/>
  <sheetViews>
    <sheetView workbookViewId="0">
      <selection sqref="A1:F1"/>
    </sheetView>
  </sheetViews>
  <sheetFormatPr defaultRowHeight="14"/>
  <cols>
    <col min="1" max="1" width="10" customWidth="1"/>
    <col min="2" max="2" width="19" customWidth="1"/>
    <col min="3" max="3" width="27" customWidth="1"/>
    <col min="4" max="4" width="25" customWidth="1"/>
    <col min="5" max="5" width="30" customWidth="1"/>
    <col min="6" max="6" width="32" customWidth="1"/>
    <col min="7" max="7" width="28" customWidth="1"/>
    <col min="8" max="9" width="11" customWidth="1"/>
    <col min="10" max="10" width="12" customWidth="1"/>
    <col min="11" max="13" width="20" customWidth="1"/>
    <col min="14" max="14" width="10" customWidth="1"/>
    <col min="15" max="18" width="12" customWidth="1"/>
    <col min="19" max="19" width="16" customWidth="1"/>
    <col min="20" max="20" width="14" customWidth="1"/>
  </cols>
  <sheetData>
    <row r="1" spans="1:24" ht="14.65" customHeight="1">
      <c r="A1" s="85" t="s">
        <v>0</v>
      </c>
      <c r="B1" s="85"/>
      <c r="C1" s="85"/>
      <c r="D1" s="85"/>
      <c r="E1" s="85"/>
      <c r="F1" s="85"/>
      <c r="G1" s="86" t="s">
        <v>1</v>
      </c>
      <c r="H1" s="86"/>
      <c r="I1" s="86"/>
      <c r="J1" s="86"/>
      <c r="K1" s="86"/>
      <c r="L1" s="86"/>
      <c r="M1" s="86"/>
      <c r="N1" s="86"/>
      <c r="O1" s="86"/>
      <c r="P1" s="86"/>
      <c r="Q1" s="86"/>
      <c r="R1" s="86"/>
      <c r="S1" s="86"/>
      <c r="T1" s="86"/>
      <c r="U1" s="8"/>
      <c r="V1" s="8"/>
      <c r="W1" s="8"/>
      <c r="X1" s="8"/>
    </row>
    <row r="2" spans="1:24" ht="24" customHeight="1">
      <c r="A2" s="87" t="s">
        <v>172</v>
      </c>
      <c r="B2" s="87"/>
      <c r="C2" s="87"/>
      <c r="D2" s="87"/>
      <c r="E2" s="87"/>
      <c r="F2" s="87"/>
      <c r="G2" s="87"/>
      <c r="H2" s="87"/>
      <c r="I2" s="87"/>
      <c r="J2" s="87"/>
      <c r="K2" s="87"/>
      <c r="L2" s="87"/>
      <c r="M2" s="87"/>
      <c r="N2" s="87"/>
      <c r="O2" s="87"/>
      <c r="P2" s="87"/>
      <c r="Q2" s="87"/>
      <c r="R2" s="87"/>
      <c r="S2" s="87"/>
      <c r="T2" s="87"/>
      <c r="U2" s="8"/>
      <c r="V2" s="8"/>
      <c r="W2" s="8"/>
      <c r="X2" s="8"/>
    </row>
    <row r="3" spans="1:24" ht="14.65" customHeight="1">
      <c r="A3" s="88" t="s">
        <v>173</v>
      </c>
      <c r="B3" s="88"/>
      <c r="C3" s="88"/>
      <c r="D3" s="88"/>
      <c r="E3" s="88"/>
      <c r="F3" s="88"/>
      <c r="G3" s="88"/>
      <c r="H3" s="88"/>
      <c r="I3" s="88"/>
      <c r="J3" s="88"/>
      <c r="K3" s="88"/>
      <c r="L3" s="88"/>
      <c r="M3" s="88"/>
      <c r="N3" s="88"/>
      <c r="O3" s="88"/>
      <c r="P3" s="88"/>
      <c r="Q3" s="88"/>
      <c r="R3" s="88"/>
      <c r="S3" s="88"/>
      <c r="T3" s="88"/>
      <c r="U3" s="8"/>
      <c r="V3" s="8"/>
      <c r="W3" s="8"/>
      <c r="X3" s="8"/>
    </row>
    <row r="4" spans="1:24" ht="3.4" customHeight="1">
      <c r="A4" s="9"/>
      <c r="B4" s="9"/>
      <c r="C4" s="9"/>
      <c r="D4" s="9"/>
      <c r="E4" s="9"/>
      <c r="F4" s="9"/>
      <c r="G4" s="9"/>
      <c r="H4" s="9"/>
      <c r="I4" s="9"/>
      <c r="J4" s="9"/>
      <c r="K4" s="9"/>
      <c r="L4" s="9"/>
      <c r="M4" s="9"/>
      <c r="N4" s="9"/>
      <c r="O4" s="9"/>
      <c r="P4" s="9"/>
      <c r="Q4" s="9"/>
      <c r="R4" s="9"/>
      <c r="S4" s="9"/>
      <c r="T4" s="9"/>
      <c r="U4" s="8"/>
      <c r="V4" s="8"/>
      <c r="W4" s="8"/>
      <c r="X4" s="8"/>
    </row>
    <row r="5" spans="1:24">
      <c r="A5" s="8"/>
      <c r="B5" s="8"/>
      <c r="C5" s="8"/>
      <c r="D5" s="8"/>
      <c r="E5" s="8"/>
      <c r="F5" s="8"/>
      <c r="G5" s="8"/>
      <c r="H5" s="8"/>
      <c r="I5" s="8"/>
      <c r="J5" s="8"/>
      <c r="K5" s="8"/>
      <c r="L5" s="8"/>
      <c r="M5" s="8"/>
      <c r="N5" s="8"/>
      <c r="O5" s="8"/>
      <c r="P5" s="8"/>
      <c r="Q5" s="8"/>
      <c r="R5" s="8"/>
      <c r="S5" s="8"/>
      <c r="T5" s="8"/>
      <c r="U5" s="8"/>
      <c r="V5" s="8"/>
      <c r="W5" s="8"/>
      <c r="X5" s="8"/>
    </row>
    <row r="6" spans="1:24" ht="16" customHeight="1">
      <c r="A6" s="108" t="s">
        <v>174</v>
      </c>
      <c r="B6" s="108"/>
      <c r="C6" s="108"/>
      <c r="D6" s="108"/>
      <c r="E6" s="108"/>
      <c r="F6" s="108"/>
      <c r="G6" s="108"/>
      <c r="H6" s="108"/>
      <c r="I6" s="108"/>
      <c r="J6" s="108"/>
      <c r="K6" s="108"/>
      <c r="L6" s="108"/>
      <c r="M6" s="108"/>
      <c r="N6" s="108"/>
      <c r="O6" s="108"/>
      <c r="P6" s="108"/>
      <c r="Q6" s="108"/>
      <c r="R6" s="108"/>
      <c r="S6" s="108"/>
      <c r="T6" s="108"/>
      <c r="U6" s="8"/>
      <c r="V6" s="8"/>
      <c r="W6" s="8"/>
      <c r="X6" s="8"/>
    </row>
    <row r="7" spans="1:24" ht="24" customHeight="1">
      <c r="A7" s="5" t="s">
        <v>175</v>
      </c>
      <c r="B7" s="6" t="s">
        <v>176</v>
      </c>
      <c r="C7" s="6" t="s">
        <v>177</v>
      </c>
      <c r="D7" s="6" t="s">
        <v>178</v>
      </c>
      <c r="E7" s="6" t="s">
        <v>179</v>
      </c>
      <c r="F7" s="6" t="s">
        <v>180</v>
      </c>
      <c r="G7" s="6" t="s">
        <v>181</v>
      </c>
      <c r="H7" s="6" t="s">
        <v>66</v>
      </c>
      <c r="I7" s="6" t="s">
        <v>182</v>
      </c>
      <c r="J7" s="6" t="s">
        <v>183</v>
      </c>
      <c r="K7" s="6" t="s">
        <v>184</v>
      </c>
      <c r="L7" s="6" t="s">
        <v>185</v>
      </c>
      <c r="M7" s="6" t="s">
        <v>186</v>
      </c>
      <c r="N7" s="6" t="s">
        <v>187</v>
      </c>
      <c r="O7" s="6" t="s">
        <v>188</v>
      </c>
      <c r="P7" s="6" t="s">
        <v>189</v>
      </c>
      <c r="Q7" s="6" t="s">
        <v>190</v>
      </c>
      <c r="R7" s="6" t="s">
        <v>191</v>
      </c>
      <c r="S7" s="6" t="s">
        <v>192</v>
      </c>
      <c r="T7" s="7" t="s">
        <v>193</v>
      </c>
      <c r="U7" s="8"/>
      <c r="V7" s="8"/>
      <c r="W7" s="8"/>
      <c r="X7" s="8"/>
    </row>
    <row r="8" spans="1:24">
      <c r="A8" s="36" t="s">
        <v>194</v>
      </c>
      <c r="B8" s="37"/>
      <c r="C8" s="37"/>
      <c r="D8" s="37"/>
      <c r="E8" s="37"/>
      <c r="F8" s="37"/>
      <c r="G8" s="37"/>
      <c r="H8" s="37"/>
      <c r="I8" s="37"/>
      <c r="J8" s="37"/>
      <c r="K8" s="37"/>
      <c r="L8" s="37"/>
      <c r="M8" s="37"/>
      <c r="N8" s="38"/>
      <c r="O8" s="37"/>
      <c r="P8" s="37"/>
      <c r="Q8" s="37"/>
      <c r="R8" s="37"/>
      <c r="S8" s="37"/>
      <c r="T8" s="39"/>
      <c r="U8" s="8"/>
      <c r="V8" s="8"/>
      <c r="W8" s="8"/>
      <c r="X8" s="8"/>
    </row>
    <row r="9" spans="1:24">
      <c r="A9" s="40" t="s">
        <v>195</v>
      </c>
      <c r="B9" s="41"/>
      <c r="C9" s="41"/>
      <c r="D9" s="41"/>
      <c r="E9" s="41"/>
      <c r="F9" s="41"/>
      <c r="G9" s="41"/>
      <c r="H9" s="41"/>
      <c r="I9" s="41"/>
      <c r="J9" s="41"/>
      <c r="K9" s="41"/>
      <c r="L9" s="41"/>
      <c r="M9" s="41"/>
      <c r="N9" s="42"/>
      <c r="O9" s="41"/>
      <c r="P9" s="41"/>
      <c r="Q9" s="41"/>
      <c r="R9" s="41"/>
      <c r="S9" s="41"/>
      <c r="T9" s="43"/>
      <c r="U9" s="8"/>
      <c r="V9" s="8"/>
      <c r="W9" s="8"/>
      <c r="X9" s="8"/>
    </row>
    <row r="10" spans="1:24">
      <c r="A10" s="40" t="s">
        <v>196</v>
      </c>
      <c r="B10" s="41"/>
      <c r="C10" s="41"/>
      <c r="D10" s="41"/>
      <c r="E10" s="41"/>
      <c r="F10" s="41"/>
      <c r="G10" s="41"/>
      <c r="H10" s="41"/>
      <c r="I10" s="41"/>
      <c r="J10" s="41"/>
      <c r="K10" s="41"/>
      <c r="L10" s="41"/>
      <c r="M10" s="41"/>
      <c r="N10" s="42"/>
      <c r="O10" s="41"/>
      <c r="P10" s="41"/>
      <c r="Q10" s="41"/>
      <c r="R10" s="41"/>
      <c r="S10" s="41"/>
      <c r="T10" s="43"/>
      <c r="U10" s="8"/>
      <c r="V10" s="8"/>
      <c r="W10" s="8"/>
      <c r="X10" s="8"/>
    </row>
    <row r="11" spans="1:24">
      <c r="A11" s="40" t="s">
        <v>197</v>
      </c>
      <c r="B11" s="41"/>
      <c r="C11" s="41"/>
      <c r="D11" s="41"/>
      <c r="E11" s="41"/>
      <c r="F11" s="41"/>
      <c r="G11" s="41"/>
      <c r="H11" s="41"/>
      <c r="I11" s="41"/>
      <c r="J11" s="41"/>
      <c r="K11" s="41"/>
      <c r="L11" s="41"/>
      <c r="M11" s="41"/>
      <c r="N11" s="42"/>
      <c r="O11" s="41"/>
      <c r="P11" s="41"/>
      <c r="Q11" s="41"/>
      <c r="R11" s="41"/>
      <c r="S11" s="41"/>
      <c r="T11" s="43"/>
      <c r="U11" s="8"/>
      <c r="V11" s="8"/>
      <c r="W11" s="8"/>
      <c r="X11" s="8"/>
    </row>
    <row r="12" spans="1:24">
      <c r="A12" s="40" t="s">
        <v>198</v>
      </c>
      <c r="B12" s="41"/>
      <c r="C12" s="41"/>
      <c r="D12" s="41"/>
      <c r="E12" s="41"/>
      <c r="F12" s="41"/>
      <c r="G12" s="41"/>
      <c r="H12" s="41"/>
      <c r="I12" s="41"/>
      <c r="J12" s="41"/>
      <c r="K12" s="41"/>
      <c r="L12" s="41"/>
      <c r="M12" s="41"/>
      <c r="N12" s="42"/>
      <c r="O12" s="41"/>
      <c r="P12" s="41"/>
      <c r="Q12" s="41"/>
      <c r="R12" s="41"/>
      <c r="S12" s="41"/>
      <c r="T12" s="43"/>
      <c r="U12" s="8"/>
      <c r="V12" s="8"/>
      <c r="W12" s="8"/>
      <c r="X12" s="8"/>
    </row>
    <row r="13" spans="1:24">
      <c r="A13" s="40" t="s">
        <v>199</v>
      </c>
      <c r="B13" s="41"/>
      <c r="C13" s="41"/>
      <c r="D13" s="41"/>
      <c r="E13" s="41"/>
      <c r="F13" s="41"/>
      <c r="G13" s="41"/>
      <c r="H13" s="41"/>
      <c r="I13" s="41"/>
      <c r="J13" s="41"/>
      <c r="K13" s="41"/>
      <c r="L13" s="41"/>
      <c r="M13" s="41"/>
      <c r="N13" s="42"/>
      <c r="O13" s="41"/>
      <c r="P13" s="41"/>
      <c r="Q13" s="41"/>
      <c r="R13" s="41"/>
      <c r="S13" s="41"/>
      <c r="T13" s="43"/>
      <c r="U13" s="8"/>
      <c r="V13" s="8"/>
      <c r="W13" s="8"/>
      <c r="X13" s="8"/>
    </row>
    <row r="14" spans="1:24">
      <c r="A14" s="40" t="s">
        <v>200</v>
      </c>
      <c r="B14" s="41"/>
      <c r="C14" s="41"/>
      <c r="D14" s="41"/>
      <c r="E14" s="41"/>
      <c r="F14" s="41"/>
      <c r="G14" s="41"/>
      <c r="H14" s="41"/>
      <c r="I14" s="41"/>
      <c r="J14" s="41"/>
      <c r="K14" s="41"/>
      <c r="L14" s="41"/>
      <c r="M14" s="41"/>
      <c r="N14" s="42"/>
      <c r="O14" s="41"/>
      <c r="P14" s="41"/>
      <c r="Q14" s="41"/>
      <c r="R14" s="41"/>
      <c r="S14" s="41"/>
      <c r="T14" s="43"/>
      <c r="U14" s="8"/>
      <c r="V14" s="8"/>
      <c r="W14" s="8"/>
      <c r="X14" s="8"/>
    </row>
    <row r="15" spans="1:24">
      <c r="A15" s="40" t="s">
        <v>201</v>
      </c>
      <c r="B15" s="41"/>
      <c r="C15" s="41"/>
      <c r="D15" s="41"/>
      <c r="E15" s="41"/>
      <c r="F15" s="41"/>
      <c r="G15" s="41"/>
      <c r="H15" s="41"/>
      <c r="I15" s="41"/>
      <c r="J15" s="41"/>
      <c r="K15" s="41"/>
      <c r="L15" s="41"/>
      <c r="M15" s="41"/>
      <c r="N15" s="42"/>
      <c r="O15" s="41"/>
      <c r="P15" s="41"/>
      <c r="Q15" s="41"/>
      <c r="R15" s="41"/>
      <c r="S15" s="41"/>
      <c r="T15" s="43"/>
      <c r="U15" s="8"/>
      <c r="V15" s="8"/>
      <c r="W15" s="8"/>
      <c r="X15" s="8"/>
    </row>
    <row r="16" spans="1:24">
      <c r="A16" s="40" t="s">
        <v>202</v>
      </c>
      <c r="B16" s="41"/>
      <c r="C16" s="41"/>
      <c r="D16" s="41"/>
      <c r="E16" s="41"/>
      <c r="F16" s="41"/>
      <c r="G16" s="41"/>
      <c r="H16" s="41"/>
      <c r="I16" s="41"/>
      <c r="J16" s="41"/>
      <c r="K16" s="41"/>
      <c r="L16" s="41"/>
      <c r="M16" s="41"/>
      <c r="N16" s="42"/>
      <c r="O16" s="41"/>
      <c r="P16" s="41"/>
      <c r="Q16" s="41"/>
      <c r="R16" s="41"/>
      <c r="S16" s="41"/>
      <c r="T16" s="43"/>
      <c r="U16" s="8"/>
      <c r="V16" s="8"/>
      <c r="W16" s="8"/>
      <c r="X16" s="8"/>
    </row>
    <row r="17" spans="1:24">
      <c r="A17" s="40" t="s">
        <v>203</v>
      </c>
      <c r="B17" s="41"/>
      <c r="C17" s="41"/>
      <c r="D17" s="41"/>
      <c r="E17" s="41"/>
      <c r="F17" s="41"/>
      <c r="G17" s="41"/>
      <c r="H17" s="41"/>
      <c r="I17" s="41"/>
      <c r="J17" s="41"/>
      <c r="K17" s="41"/>
      <c r="L17" s="41"/>
      <c r="M17" s="41"/>
      <c r="N17" s="42"/>
      <c r="O17" s="41"/>
      <c r="P17" s="41"/>
      <c r="Q17" s="41"/>
      <c r="R17" s="41"/>
      <c r="S17" s="41"/>
      <c r="T17" s="43"/>
      <c r="U17" s="8"/>
      <c r="V17" s="8"/>
      <c r="W17" s="8"/>
      <c r="X17" s="8"/>
    </row>
    <row r="18" spans="1:24">
      <c r="A18" s="40" t="s">
        <v>204</v>
      </c>
      <c r="B18" s="41"/>
      <c r="C18" s="41"/>
      <c r="D18" s="41"/>
      <c r="E18" s="41"/>
      <c r="F18" s="41"/>
      <c r="G18" s="41"/>
      <c r="H18" s="41"/>
      <c r="I18" s="41"/>
      <c r="J18" s="41"/>
      <c r="K18" s="41"/>
      <c r="L18" s="41"/>
      <c r="M18" s="41"/>
      <c r="N18" s="42"/>
      <c r="O18" s="41"/>
      <c r="P18" s="41"/>
      <c r="Q18" s="41"/>
      <c r="R18" s="41"/>
      <c r="S18" s="41"/>
      <c r="T18" s="43"/>
      <c r="U18" s="8"/>
      <c r="V18" s="8"/>
      <c r="W18" s="8"/>
      <c r="X18" s="8"/>
    </row>
    <row r="19" spans="1:24">
      <c r="A19" s="40" t="s">
        <v>205</v>
      </c>
      <c r="B19" s="41"/>
      <c r="C19" s="41"/>
      <c r="D19" s="41"/>
      <c r="E19" s="41"/>
      <c r="F19" s="41"/>
      <c r="G19" s="41"/>
      <c r="H19" s="41"/>
      <c r="I19" s="41"/>
      <c r="J19" s="41"/>
      <c r="K19" s="41"/>
      <c r="L19" s="41"/>
      <c r="M19" s="41"/>
      <c r="N19" s="42"/>
      <c r="O19" s="41"/>
      <c r="P19" s="41"/>
      <c r="Q19" s="41"/>
      <c r="R19" s="41"/>
      <c r="S19" s="41"/>
      <c r="T19" s="43"/>
      <c r="U19" s="8"/>
      <c r="V19" s="8"/>
      <c r="W19" s="8"/>
      <c r="X19" s="8"/>
    </row>
    <row r="20" spans="1:24">
      <c r="A20" s="40" t="s">
        <v>206</v>
      </c>
      <c r="B20" s="41"/>
      <c r="C20" s="41"/>
      <c r="D20" s="41"/>
      <c r="E20" s="41"/>
      <c r="F20" s="41"/>
      <c r="G20" s="41"/>
      <c r="H20" s="41"/>
      <c r="I20" s="41"/>
      <c r="J20" s="41"/>
      <c r="K20" s="41"/>
      <c r="L20" s="41"/>
      <c r="M20" s="41"/>
      <c r="N20" s="42"/>
      <c r="O20" s="41"/>
      <c r="P20" s="41"/>
      <c r="Q20" s="41"/>
      <c r="R20" s="41"/>
      <c r="S20" s="41"/>
      <c r="T20" s="43"/>
      <c r="U20" s="8"/>
      <c r="V20" s="8"/>
      <c r="W20" s="8"/>
      <c r="X20" s="8"/>
    </row>
    <row r="21" spans="1:24">
      <c r="A21" s="40" t="s">
        <v>207</v>
      </c>
      <c r="B21" s="41"/>
      <c r="C21" s="41"/>
      <c r="D21" s="41"/>
      <c r="E21" s="41"/>
      <c r="F21" s="41"/>
      <c r="G21" s="41"/>
      <c r="H21" s="41"/>
      <c r="I21" s="41"/>
      <c r="J21" s="41"/>
      <c r="K21" s="41"/>
      <c r="L21" s="41"/>
      <c r="M21" s="41"/>
      <c r="N21" s="42"/>
      <c r="O21" s="41"/>
      <c r="P21" s="41"/>
      <c r="Q21" s="41"/>
      <c r="R21" s="41"/>
      <c r="S21" s="41"/>
      <c r="T21" s="43"/>
      <c r="U21" s="8"/>
      <c r="V21" s="8"/>
      <c r="W21" s="8"/>
      <c r="X21" s="8"/>
    </row>
    <row r="22" spans="1:24">
      <c r="A22" s="40" t="s">
        <v>208</v>
      </c>
      <c r="B22" s="41"/>
      <c r="C22" s="41"/>
      <c r="D22" s="41"/>
      <c r="E22" s="41"/>
      <c r="F22" s="41"/>
      <c r="G22" s="41"/>
      <c r="H22" s="41"/>
      <c r="I22" s="41"/>
      <c r="J22" s="41"/>
      <c r="K22" s="41"/>
      <c r="L22" s="41"/>
      <c r="M22" s="41"/>
      <c r="N22" s="42"/>
      <c r="O22" s="41"/>
      <c r="P22" s="41"/>
      <c r="Q22" s="41"/>
      <c r="R22" s="41"/>
      <c r="S22" s="41"/>
      <c r="T22" s="43"/>
      <c r="U22" s="8"/>
      <c r="V22" s="8"/>
      <c r="W22" s="8"/>
      <c r="X22" s="8"/>
    </row>
    <row r="23" spans="1:24">
      <c r="A23" s="40" t="s">
        <v>209</v>
      </c>
      <c r="B23" s="41"/>
      <c r="C23" s="41"/>
      <c r="D23" s="41"/>
      <c r="E23" s="41"/>
      <c r="F23" s="41"/>
      <c r="G23" s="41"/>
      <c r="H23" s="41"/>
      <c r="I23" s="41"/>
      <c r="J23" s="41"/>
      <c r="K23" s="41"/>
      <c r="L23" s="41"/>
      <c r="M23" s="41"/>
      <c r="N23" s="42"/>
      <c r="O23" s="41"/>
      <c r="P23" s="41"/>
      <c r="Q23" s="41"/>
      <c r="R23" s="41"/>
      <c r="S23" s="41"/>
      <c r="T23" s="43"/>
      <c r="U23" s="8"/>
      <c r="V23" s="8"/>
      <c r="W23" s="8"/>
      <c r="X23" s="8"/>
    </row>
    <row r="24" spans="1:24">
      <c r="A24" s="40" t="s">
        <v>210</v>
      </c>
      <c r="B24" s="41"/>
      <c r="C24" s="41"/>
      <c r="D24" s="41"/>
      <c r="E24" s="41"/>
      <c r="F24" s="41"/>
      <c r="G24" s="41"/>
      <c r="H24" s="41"/>
      <c r="I24" s="41"/>
      <c r="J24" s="41"/>
      <c r="K24" s="41"/>
      <c r="L24" s="41"/>
      <c r="M24" s="41"/>
      <c r="N24" s="42"/>
      <c r="O24" s="41"/>
      <c r="P24" s="41"/>
      <c r="Q24" s="41"/>
      <c r="R24" s="41"/>
      <c r="S24" s="41"/>
      <c r="T24" s="43"/>
      <c r="U24" s="8"/>
      <c r="V24" s="8"/>
      <c r="W24" s="8"/>
      <c r="X24" s="8"/>
    </row>
    <row r="25" spans="1:24">
      <c r="A25" s="40" t="s">
        <v>211</v>
      </c>
      <c r="B25" s="41"/>
      <c r="C25" s="41"/>
      <c r="D25" s="41"/>
      <c r="E25" s="41"/>
      <c r="F25" s="41"/>
      <c r="G25" s="41"/>
      <c r="H25" s="41"/>
      <c r="I25" s="41"/>
      <c r="J25" s="41"/>
      <c r="K25" s="41"/>
      <c r="L25" s="41"/>
      <c r="M25" s="41"/>
      <c r="N25" s="42"/>
      <c r="O25" s="41"/>
      <c r="P25" s="41"/>
      <c r="Q25" s="41"/>
      <c r="R25" s="41"/>
      <c r="S25" s="41"/>
      <c r="T25" s="43"/>
      <c r="U25" s="8"/>
      <c r="V25" s="8"/>
      <c r="W25" s="8"/>
      <c r="X25" s="8"/>
    </row>
    <row r="26" spans="1:24">
      <c r="A26" s="40" t="s">
        <v>212</v>
      </c>
      <c r="B26" s="41"/>
      <c r="C26" s="41"/>
      <c r="D26" s="41"/>
      <c r="E26" s="41"/>
      <c r="F26" s="41"/>
      <c r="G26" s="41"/>
      <c r="H26" s="41"/>
      <c r="I26" s="41"/>
      <c r="J26" s="41"/>
      <c r="K26" s="41"/>
      <c r="L26" s="41"/>
      <c r="M26" s="41"/>
      <c r="N26" s="42"/>
      <c r="O26" s="41"/>
      <c r="P26" s="41"/>
      <c r="Q26" s="41"/>
      <c r="R26" s="41"/>
      <c r="S26" s="41"/>
      <c r="T26" s="43"/>
      <c r="U26" s="8"/>
      <c r="V26" s="8"/>
      <c r="W26" s="8"/>
      <c r="X26" s="8"/>
    </row>
    <row r="27" spans="1:24">
      <c r="A27" s="40" t="s">
        <v>213</v>
      </c>
      <c r="B27" s="41"/>
      <c r="C27" s="41"/>
      <c r="D27" s="41"/>
      <c r="E27" s="41"/>
      <c r="F27" s="41"/>
      <c r="G27" s="41"/>
      <c r="H27" s="41"/>
      <c r="I27" s="41"/>
      <c r="J27" s="41"/>
      <c r="K27" s="41"/>
      <c r="L27" s="41"/>
      <c r="M27" s="41"/>
      <c r="N27" s="42"/>
      <c r="O27" s="41"/>
      <c r="P27" s="41"/>
      <c r="Q27" s="41"/>
      <c r="R27" s="41"/>
      <c r="S27" s="41"/>
      <c r="T27" s="43"/>
      <c r="U27" s="8"/>
      <c r="V27" s="8"/>
      <c r="W27" s="8"/>
      <c r="X27" s="8"/>
    </row>
    <row r="28" spans="1:24">
      <c r="A28" s="40" t="s">
        <v>214</v>
      </c>
      <c r="B28" s="41"/>
      <c r="C28" s="41"/>
      <c r="D28" s="41"/>
      <c r="E28" s="41"/>
      <c r="F28" s="41"/>
      <c r="G28" s="41"/>
      <c r="H28" s="41"/>
      <c r="I28" s="41"/>
      <c r="J28" s="41"/>
      <c r="K28" s="41"/>
      <c r="L28" s="41"/>
      <c r="M28" s="41"/>
      <c r="N28" s="42"/>
      <c r="O28" s="41"/>
      <c r="P28" s="41"/>
      <c r="Q28" s="41"/>
      <c r="R28" s="41"/>
      <c r="S28" s="41"/>
      <c r="T28" s="43"/>
      <c r="U28" s="8"/>
      <c r="V28" s="8"/>
      <c r="W28" s="8"/>
      <c r="X28" s="8"/>
    </row>
    <row r="29" spans="1:24">
      <c r="A29" s="40" t="s">
        <v>215</v>
      </c>
      <c r="B29" s="41"/>
      <c r="C29" s="41"/>
      <c r="D29" s="41"/>
      <c r="E29" s="41"/>
      <c r="F29" s="41"/>
      <c r="G29" s="41"/>
      <c r="H29" s="41"/>
      <c r="I29" s="41"/>
      <c r="J29" s="41"/>
      <c r="K29" s="41"/>
      <c r="L29" s="41"/>
      <c r="M29" s="41"/>
      <c r="N29" s="42"/>
      <c r="O29" s="41"/>
      <c r="P29" s="41"/>
      <c r="Q29" s="41"/>
      <c r="R29" s="41"/>
      <c r="S29" s="41"/>
      <c r="T29" s="43"/>
      <c r="U29" s="8"/>
      <c r="V29" s="8"/>
      <c r="W29" s="8"/>
      <c r="X29" s="8"/>
    </row>
    <row r="30" spans="1:24">
      <c r="A30" s="40" t="s">
        <v>216</v>
      </c>
      <c r="B30" s="41"/>
      <c r="C30" s="41"/>
      <c r="D30" s="41"/>
      <c r="E30" s="41"/>
      <c r="F30" s="41"/>
      <c r="G30" s="41"/>
      <c r="H30" s="41"/>
      <c r="I30" s="41"/>
      <c r="J30" s="41"/>
      <c r="K30" s="41"/>
      <c r="L30" s="41"/>
      <c r="M30" s="41"/>
      <c r="N30" s="42"/>
      <c r="O30" s="41"/>
      <c r="P30" s="41"/>
      <c r="Q30" s="41"/>
      <c r="R30" s="41"/>
      <c r="S30" s="41"/>
      <c r="T30" s="43"/>
      <c r="U30" s="8"/>
      <c r="V30" s="8"/>
      <c r="W30" s="8"/>
      <c r="X30" s="8"/>
    </row>
    <row r="31" spans="1:24">
      <c r="A31" s="40" t="s">
        <v>217</v>
      </c>
      <c r="B31" s="41"/>
      <c r="C31" s="41"/>
      <c r="D31" s="41"/>
      <c r="E31" s="41"/>
      <c r="F31" s="41"/>
      <c r="G31" s="41"/>
      <c r="H31" s="41"/>
      <c r="I31" s="41"/>
      <c r="J31" s="41"/>
      <c r="K31" s="41"/>
      <c r="L31" s="41"/>
      <c r="M31" s="41"/>
      <c r="N31" s="42"/>
      <c r="O31" s="41"/>
      <c r="P31" s="41"/>
      <c r="Q31" s="41"/>
      <c r="R31" s="41"/>
      <c r="S31" s="41"/>
      <c r="T31" s="43"/>
      <c r="U31" s="8"/>
      <c r="V31" s="8"/>
      <c r="W31" s="8"/>
      <c r="X31" s="8"/>
    </row>
    <row r="32" spans="1:24">
      <c r="A32" s="40" t="s">
        <v>218</v>
      </c>
      <c r="B32" s="41"/>
      <c r="C32" s="41"/>
      <c r="D32" s="41"/>
      <c r="E32" s="41"/>
      <c r="F32" s="41"/>
      <c r="G32" s="41"/>
      <c r="H32" s="41"/>
      <c r="I32" s="41"/>
      <c r="J32" s="41"/>
      <c r="K32" s="41"/>
      <c r="L32" s="41"/>
      <c r="M32" s="41"/>
      <c r="N32" s="42"/>
      <c r="O32" s="41"/>
      <c r="P32" s="41"/>
      <c r="Q32" s="41"/>
      <c r="R32" s="41"/>
      <c r="S32" s="41"/>
      <c r="T32" s="43"/>
      <c r="U32" s="8"/>
      <c r="V32" s="8"/>
      <c r="W32" s="8"/>
      <c r="X32" s="8"/>
    </row>
    <row r="33" spans="1:24">
      <c r="A33" s="40" t="s">
        <v>219</v>
      </c>
      <c r="B33" s="41"/>
      <c r="C33" s="41"/>
      <c r="D33" s="41"/>
      <c r="E33" s="41"/>
      <c r="F33" s="41"/>
      <c r="G33" s="41"/>
      <c r="H33" s="41"/>
      <c r="I33" s="41"/>
      <c r="J33" s="41"/>
      <c r="K33" s="41"/>
      <c r="L33" s="41"/>
      <c r="M33" s="41"/>
      <c r="N33" s="42"/>
      <c r="O33" s="41"/>
      <c r="P33" s="41"/>
      <c r="Q33" s="41"/>
      <c r="R33" s="41"/>
      <c r="S33" s="41"/>
      <c r="T33" s="43"/>
      <c r="U33" s="8"/>
      <c r="V33" s="8"/>
      <c r="W33" s="8"/>
      <c r="X33" s="8"/>
    </row>
    <row r="34" spans="1:24">
      <c r="A34" s="40" t="s">
        <v>220</v>
      </c>
      <c r="B34" s="41"/>
      <c r="C34" s="41"/>
      <c r="D34" s="41"/>
      <c r="E34" s="41"/>
      <c r="F34" s="41"/>
      <c r="G34" s="41"/>
      <c r="H34" s="41"/>
      <c r="I34" s="41"/>
      <c r="J34" s="41"/>
      <c r="K34" s="41"/>
      <c r="L34" s="41"/>
      <c r="M34" s="41"/>
      <c r="N34" s="42"/>
      <c r="O34" s="41"/>
      <c r="P34" s="41"/>
      <c r="Q34" s="41"/>
      <c r="R34" s="41"/>
      <c r="S34" s="41"/>
      <c r="T34" s="43"/>
      <c r="U34" s="8"/>
      <c r="V34" s="8"/>
      <c r="W34" s="8"/>
      <c r="X34" s="8"/>
    </row>
    <row r="35" spans="1:24">
      <c r="A35" s="40" t="s">
        <v>221</v>
      </c>
      <c r="B35" s="41"/>
      <c r="C35" s="41"/>
      <c r="D35" s="41"/>
      <c r="E35" s="41"/>
      <c r="F35" s="41"/>
      <c r="G35" s="41"/>
      <c r="H35" s="41"/>
      <c r="I35" s="41"/>
      <c r="J35" s="41"/>
      <c r="K35" s="41"/>
      <c r="L35" s="41"/>
      <c r="M35" s="41"/>
      <c r="N35" s="42"/>
      <c r="O35" s="41"/>
      <c r="P35" s="41"/>
      <c r="Q35" s="41"/>
      <c r="R35" s="41"/>
      <c r="S35" s="41"/>
      <c r="T35" s="43"/>
      <c r="U35" s="8"/>
      <c r="V35" s="8"/>
      <c r="W35" s="8"/>
      <c r="X35" s="8"/>
    </row>
    <row r="36" spans="1:24">
      <c r="A36" s="40" t="s">
        <v>222</v>
      </c>
      <c r="B36" s="41"/>
      <c r="C36" s="41"/>
      <c r="D36" s="41"/>
      <c r="E36" s="41"/>
      <c r="F36" s="41"/>
      <c r="G36" s="41"/>
      <c r="H36" s="41"/>
      <c r="I36" s="41"/>
      <c r="J36" s="41"/>
      <c r="K36" s="41"/>
      <c r="L36" s="41"/>
      <c r="M36" s="41"/>
      <c r="N36" s="42"/>
      <c r="O36" s="41"/>
      <c r="P36" s="41"/>
      <c r="Q36" s="41"/>
      <c r="R36" s="41"/>
      <c r="S36" s="41"/>
      <c r="T36" s="43"/>
      <c r="U36" s="8"/>
      <c r="V36" s="8"/>
      <c r="W36" s="8"/>
      <c r="X36" s="8"/>
    </row>
    <row r="37" spans="1:24">
      <c r="A37" s="40" t="s">
        <v>223</v>
      </c>
      <c r="B37" s="41"/>
      <c r="C37" s="41"/>
      <c r="D37" s="41"/>
      <c r="E37" s="41"/>
      <c r="F37" s="41"/>
      <c r="G37" s="41"/>
      <c r="H37" s="41"/>
      <c r="I37" s="41"/>
      <c r="J37" s="41"/>
      <c r="K37" s="41"/>
      <c r="L37" s="41"/>
      <c r="M37" s="41"/>
      <c r="N37" s="42"/>
      <c r="O37" s="41"/>
      <c r="P37" s="41"/>
      <c r="Q37" s="41"/>
      <c r="R37" s="41"/>
      <c r="S37" s="41"/>
      <c r="T37" s="43"/>
      <c r="U37" s="8"/>
      <c r="V37" s="8"/>
      <c r="W37" s="8"/>
      <c r="X37" s="8"/>
    </row>
    <row r="38" spans="1:24">
      <c r="A38" s="40" t="s">
        <v>224</v>
      </c>
      <c r="B38" s="41"/>
      <c r="C38" s="41"/>
      <c r="D38" s="41"/>
      <c r="E38" s="41"/>
      <c r="F38" s="41"/>
      <c r="G38" s="41"/>
      <c r="H38" s="41"/>
      <c r="I38" s="41"/>
      <c r="J38" s="41"/>
      <c r="K38" s="41"/>
      <c r="L38" s="41"/>
      <c r="M38" s="41"/>
      <c r="N38" s="42"/>
      <c r="O38" s="41"/>
      <c r="P38" s="41"/>
      <c r="Q38" s="41"/>
      <c r="R38" s="41"/>
      <c r="S38" s="41"/>
      <c r="T38" s="43"/>
      <c r="U38" s="8"/>
      <c r="V38" s="8"/>
      <c r="W38" s="8"/>
      <c r="X38" s="8"/>
    </row>
    <row r="39" spans="1:24">
      <c r="A39" s="40" t="s">
        <v>225</v>
      </c>
      <c r="B39" s="41"/>
      <c r="C39" s="41"/>
      <c r="D39" s="41"/>
      <c r="E39" s="41"/>
      <c r="F39" s="41"/>
      <c r="G39" s="41"/>
      <c r="H39" s="41"/>
      <c r="I39" s="41"/>
      <c r="J39" s="41"/>
      <c r="K39" s="41"/>
      <c r="L39" s="41"/>
      <c r="M39" s="41"/>
      <c r="N39" s="42"/>
      <c r="O39" s="41"/>
      <c r="P39" s="41"/>
      <c r="Q39" s="41"/>
      <c r="R39" s="41"/>
      <c r="S39" s="41"/>
      <c r="T39" s="43"/>
      <c r="U39" s="8"/>
      <c r="V39" s="8"/>
      <c r="W39" s="8"/>
      <c r="X39" s="8"/>
    </row>
    <row r="40" spans="1:24">
      <c r="A40" s="40" t="s">
        <v>226</v>
      </c>
      <c r="B40" s="41"/>
      <c r="C40" s="41"/>
      <c r="D40" s="41"/>
      <c r="E40" s="41"/>
      <c r="F40" s="41"/>
      <c r="G40" s="41"/>
      <c r="H40" s="41"/>
      <c r="I40" s="41"/>
      <c r="J40" s="41"/>
      <c r="K40" s="41"/>
      <c r="L40" s="41"/>
      <c r="M40" s="41"/>
      <c r="N40" s="42"/>
      <c r="O40" s="41"/>
      <c r="P40" s="41"/>
      <c r="Q40" s="41"/>
      <c r="R40" s="41"/>
      <c r="S40" s="41"/>
      <c r="T40" s="43"/>
      <c r="U40" s="8"/>
      <c r="V40" s="8"/>
      <c r="W40" s="8"/>
      <c r="X40" s="8"/>
    </row>
    <row r="41" spans="1:24">
      <c r="A41" s="40" t="s">
        <v>227</v>
      </c>
      <c r="B41" s="41"/>
      <c r="C41" s="41"/>
      <c r="D41" s="41"/>
      <c r="E41" s="41"/>
      <c r="F41" s="41"/>
      <c r="G41" s="41"/>
      <c r="H41" s="41"/>
      <c r="I41" s="41"/>
      <c r="J41" s="41"/>
      <c r="K41" s="41"/>
      <c r="L41" s="41"/>
      <c r="M41" s="41"/>
      <c r="N41" s="42"/>
      <c r="O41" s="41"/>
      <c r="P41" s="41"/>
      <c r="Q41" s="41"/>
      <c r="R41" s="41"/>
      <c r="S41" s="41"/>
      <c r="T41" s="43"/>
      <c r="U41" s="8"/>
      <c r="V41" s="8"/>
      <c r="W41" s="8"/>
      <c r="X41" s="8"/>
    </row>
    <row r="42" spans="1:24">
      <c r="A42" s="40" t="s">
        <v>228</v>
      </c>
      <c r="B42" s="41"/>
      <c r="C42" s="41"/>
      <c r="D42" s="41"/>
      <c r="E42" s="41"/>
      <c r="F42" s="41"/>
      <c r="G42" s="41"/>
      <c r="H42" s="41"/>
      <c r="I42" s="41"/>
      <c r="J42" s="41"/>
      <c r="K42" s="41"/>
      <c r="L42" s="41"/>
      <c r="M42" s="41"/>
      <c r="N42" s="42"/>
      <c r="O42" s="41"/>
      <c r="P42" s="41"/>
      <c r="Q42" s="41"/>
      <c r="R42" s="41"/>
      <c r="S42" s="41"/>
      <c r="T42" s="43"/>
      <c r="U42" s="8"/>
      <c r="V42" s="8"/>
      <c r="W42" s="8"/>
      <c r="X42" s="8"/>
    </row>
    <row r="43" spans="1:24">
      <c r="A43" s="44" t="s">
        <v>229</v>
      </c>
      <c r="B43" s="45"/>
      <c r="C43" s="45"/>
      <c r="D43" s="45"/>
      <c r="E43" s="45"/>
      <c r="F43" s="45"/>
      <c r="G43" s="45"/>
      <c r="H43" s="45"/>
      <c r="I43" s="45"/>
      <c r="J43" s="45"/>
      <c r="K43" s="45"/>
      <c r="L43" s="45"/>
      <c r="M43" s="45"/>
      <c r="N43" s="46"/>
      <c r="O43" s="45"/>
      <c r="P43" s="45"/>
      <c r="Q43" s="45"/>
      <c r="R43" s="45"/>
      <c r="S43" s="45"/>
      <c r="T43" s="47"/>
      <c r="U43" s="8"/>
      <c r="V43" s="8"/>
      <c r="W43" s="8"/>
      <c r="X43" s="8"/>
    </row>
    <row r="44" spans="1:24">
      <c r="A44" s="8"/>
      <c r="B44" s="8"/>
      <c r="C44" s="8"/>
      <c r="D44" s="8"/>
      <c r="E44" s="8"/>
      <c r="F44" s="8"/>
      <c r="G44" s="8"/>
      <c r="H44" s="8"/>
      <c r="I44" s="8"/>
      <c r="J44" s="8"/>
      <c r="K44" s="8"/>
      <c r="L44" s="8"/>
      <c r="M44" s="8"/>
      <c r="N44" s="8"/>
      <c r="O44" s="8"/>
      <c r="P44" s="8"/>
      <c r="Q44" s="8"/>
      <c r="R44" s="8"/>
      <c r="S44" s="8"/>
      <c r="T44" s="8"/>
      <c r="U44" s="8"/>
      <c r="V44" s="8"/>
      <c r="W44" s="8"/>
      <c r="X44" s="8"/>
    </row>
    <row r="45" spans="1:24" ht="16" customHeight="1">
      <c r="A45" s="120" t="s">
        <v>230</v>
      </c>
      <c r="B45" s="120"/>
      <c r="C45" s="120"/>
      <c r="D45" s="120"/>
      <c r="E45" s="120"/>
      <c r="F45" s="120"/>
      <c r="G45" s="120"/>
      <c r="H45" s="120"/>
      <c r="I45" s="120"/>
      <c r="J45" s="120"/>
      <c r="K45" s="120"/>
      <c r="L45" s="120"/>
      <c r="M45" s="120"/>
      <c r="N45" s="120"/>
      <c r="O45" s="120"/>
      <c r="P45" s="120"/>
      <c r="Q45" s="120"/>
      <c r="R45" s="120"/>
      <c r="S45" s="120"/>
      <c r="T45" s="120"/>
      <c r="U45" s="8"/>
      <c r="V45" s="8"/>
      <c r="W45" s="8"/>
      <c r="X45" s="8"/>
    </row>
    <row r="46" spans="1:24">
      <c r="A46" s="195" t="s">
        <v>231</v>
      </c>
      <c r="B46" s="195"/>
      <c r="C46" s="195"/>
      <c r="D46" s="195"/>
      <c r="E46" s="195"/>
      <c r="F46" s="195" t="s">
        <v>232</v>
      </c>
      <c r="G46" s="195"/>
      <c r="H46" s="195"/>
      <c r="I46" s="195"/>
      <c r="J46" s="195"/>
      <c r="K46" s="195" t="s">
        <v>233</v>
      </c>
      <c r="L46" s="195"/>
      <c r="M46" s="195"/>
      <c r="N46" s="195"/>
      <c r="O46" s="195"/>
      <c r="P46" s="195" t="s">
        <v>234</v>
      </c>
      <c r="Q46" s="195"/>
      <c r="R46" s="195"/>
      <c r="S46" s="195"/>
      <c r="T46" s="195"/>
      <c r="U46" s="8"/>
      <c r="V46" s="8"/>
      <c r="W46" s="8"/>
      <c r="X46" s="8"/>
    </row>
    <row r="47" spans="1:24">
      <c r="A47" s="196" t="s">
        <v>235</v>
      </c>
      <c r="B47" s="197"/>
      <c r="C47" s="197"/>
      <c r="D47" s="197"/>
      <c r="E47" s="198"/>
      <c r="F47" s="196" t="s">
        <v>236</v>
      </c>
      <c r="G47" s="197"/>
      <c r="H47" s="197"/>
      <c r="I47" s="197"/>
      <c r="J47" s="198"/>
      <c r="K47" s="196" t="s">
        <v>237</v>
      </c>
      <c r="L47" s="197"/>
      <c r="M47" s="197"/>
      <c r="N47" s="197"/>
      <c r="O47" s="198"/>
      <c r="P47" s="196" t="s">
        <v>238</v>
      </c>
      <c r="Q47" s="197"/>
      <c r="R47" s="197"/>
      <c r="S47" s="197"/>
      <c r="T47" s="198"/>
      <c r="U47" s="8"/>
      <c r="V47" s="8"/>
      <c r="W47" s="8"/>
      <c r="X47" s="8"/>
    </row>
    <row r="48" spans="1:24">
      <c r="A48" s="199"/>
      <c r="B48" s="200"/>
      <c r="C48" s="200"/>
      <c r="D48" s="200"/>
      <c r="E48" s="201"/>
      <c r="F48" s="199"/>
      <c r="G48" s="200"/>
      <c r="H48" s="200"/>
      <c r="I48" s="200"/>
      <c r="J48" s="201"/>
      <c r="K48" s="199"/>
      <c r="L48" s="200"/>
      <c r="M48" s="200"/>
      <c r="N48" s="200"/>
      <c r="O48" s="201"/>
      <c r="P48" s="199"/>
      <c r="Q48" s="200"/>
      <c r="R48" s="200"/>
      <c r="S48" s="200"/>
      <c r="T48" s="201"/>
      <c r="U48" s="8"/>
      <c r="V48" s="8"/>
      <c r="W48" s="8"/>
      <c r="X48" s="8"/>
    </row>
    <row r="49" spans="1:24">
      <c r="A49" s="199"/>
      <c r="B49" s="200"/>
      <c r="C49" s="200"/>
      <c r="D49" s="200"/>
      <c r="E49" s="201"/>
      <c r="F49" s="199"/>
      <c r="G49" s="200"/>
      <c r="H49" s="200"/>
      <c r="I49" s="200"/>
      <c r="J49" s="201"/>
      <c r="K49" s="199"/>
      <c r="L49" s="200"/>
      <c r="M49" s="200"/>
      <c r="N49" s="200"/>
      <c r="O49" s="201"/>
      <c r="P49" s="199"/>
      <c r="Q49" s="200"/>
      <c r="R49" s="200"/>
      <c r="S49" s="200"/>
      <c r="T49" s="201"/>
      <c r="U49" s="8"/>
      <c r="V49" s="8"/>
      <c r="W49" s="8"/>
      <c r="X49" s="8"/>
    </row>
    <row r="50" spans="1:24">
      <c r="A50" s="202"/>
      <c r="B50" s="203"/>
      <c r="C50" s="203"/>
      <c r="D50" s="203"/>
      <c r="E50" s="204"/>
      <c r="F50" s="202"/>
      <c r="G50" s="203"/>
      <c r="H50" s="203"/>
      <c r="I50" s="203"/>
      <c r="J50" s="204"/>
      <c r="K50" s="202"/>
      <c r="L50" s="203"/>
      <c r="M50" s="203"/>
      <c r="N50" s="203"/>
      <c r="O50" s="204"/>
      <c r="P50" s="202"/>
      <c r="Q50" s="203"/>
      <c r="R50" s="203"/>
      <c r="S50" s="203"/>
      <c r="T50" s="204"/>
      <c r="U50" s="8"/>
      <c r="V50" s="8"/>
      <c r="W50" s="8"/>
      <c r="X50" s="8"/>
    </row>
    <row r="51" spans="1:24">
      <c r="A51" s="8"/>
      <c r="B51" s="8"/>
      <c r="C51" s="8"/>
      <c r="D51" s="8"/>
      <c r="E51" s="8"/>
      <c r="F51" s="8"/>
      <c r="G51" s="8"/>
      <c r="H51" s="8"/>
      <c r="I51" s="8"/>
      <c r="J51" s="8"/>
      <c r="K51" s="8"/>
      <c r="L51" s="8"/>
      <c r="M51" s="8"/>
      <c r="N51" s="8"/>
      <c r="O51" s="8"/>
      <c r="P51" s="8"/>
      <c r="Q51" s="8"/>
      <c r="R51" s="8"/>
      <c r="S51" s="8"/>
      <c r="T51" s="8"/>
      <c r="U51" s="8"/>
      <c r="V51" s="8"/>
      <c r="W51" s="8"/>
      <c r="X51" s="8"/>
    </row>
    <row r="52" spans="1:24" ht="13.4" customHeight="1">
      <c r="A52" s="155" t="s">
        <v>239</v>
      </c>
      <c r="B52" s="155"/>
      <c r="C52" s="155"/>
      <c r="D52" s="155"/>
      <c r="E52" s="155"/>
      <c r="F52" s="155"/>
      <c r="G52" s="155"/>
      <c r="H52" s="155"/>
      <c r="I52" s="155"/>
      <c r="J52" s="155"/>
      <c r="K52" s="155"/>
      <c r="L52" s="155"/>
      <c r="M52" s="155"/>
      <c r="N52" s="155"/>
      <c r="O52" s="155"/>
      <c r="P52" s="155"/>
      <c r="Q52" s="155"/>
      <c r="R52" s="155"/>
      <c r="S52" s="155"/>
      <c r="T52" s="155"/>
      <c r="U52" s="8"/>
      <c r="V52" s="8"/>
      <c r="W52" s="8"/>
      <c r="X52" s="8"/>
    </row>
    <row r="53" spans="1:24">
      <c r="A53" s="8"/>
      <c r="B53" s="8"/>
      <c r="C53" s="8"/>
      <c r="D53" s="8"/>
      <c r="E53" s="8"/>
      <c r="F53" s="8"/>
      <c r="G53" s="8"/>
      <c r="H53" s="8"/>
      <c r="I53" s="8"/>
      <c r="J53" s="8"/>
      <c r="K53" s="8"/>
      <c r="L53" s="8"/>
      <c r="M53" s="8"/>
      <c r="N53" s="8"/>
      <c r="O53" s="8"/>
      <c r="P53" s="8"/>
      <c r="Q53" s="8"/>
      <c r="R53" s="8"/>
      <c r="S53" s="8"/>
      <c r="T53" s="8"/>
      <c r="U53" s="8"/>
      <c r="V53" s="8"/>
      <c r="W53" s="8"/>
      <c r="X53" s="8"/>
    </row>
    <row r="54" spans="1:24">
      <c r="A54" s="8"/>
      <c r="B54" s="8"/>
      <c r="C54" s="8"/>
      <c r="D54" s="8"/>
      <c r="E54" s="8"/>
      <c r="F54" s="8"/>
      <c r="G54" s="8"/>
      <c r="H54" s="8"/>
      <c r="I54" s="8"/>
      <c r="J54" s="8"/>
      <c r="K54" s="8"/>
      <c r="L54" s="8"/>
      <c r="M54" s="8"/>
      <c r="N54" s="8"/>
      <c r="O54" s="8"/>
      <c r="P54" s="8"/>
      <c r="Q54" s="8"/>
      <c r="R54" s="8"/>
      <c r="S54" s="8"/>
      <c r="T54" s="8"/>
      <c r="U54" s="8"/>
      <c r="V54" s="8"/>
      <c r="W54" s="8"/>
      <c r="X54" s="8"/>
    </row>
    <row r="55" spans="1:24">
      <c r="A55" s="8"/>
      <c r="B55" s="8"/>
      <c r="C55" s="8"/>
      <c r="D55" s="8"/>
      <c r="E55" s="8"/>
      <c r="F55" s="8"/>
      <c r="G55" s="8"/>
      <c r="H55" s="8"/>
      <c r="I55" s="8"/>
      <c r="J55" s="8"/>
      <c r="K55" s="8"/>
      <c r="L55" s="8"/>
      <c r="M55" s="8"/>
      <c r="N55" s="8"/>
      <c r="O55" s="8"/>
      <c r="P55" s="8"/>
      <c r="Q55" s="8"/>
      <c r="R55" s="8"/>
      <c r="S55" s="8"/>
      <c r="T55" s="8"/>
      <c r="U55" s="8"/>
      <c r="V55" s="8"/>
      <c r="W55" s="8"/>
      <c r="X55" s="8"/>
    </row>
    <row r="56" spans="1:24">
      <c r="A56" s="8"/>
      <c r="B56" s="8"/>
      <c r="C56" s="8"/>
      <c r="D56" s="8"/>
      <c r="E56" s="8"/>
      <c r="F56" s="8"/>
      <c r="G56" s="8"/>
      <c r="H56" s="8"/>
      <c r="I56" s="8"/>
      <c r="J56" s="8"/>
      <c r="K56" s="8"/>
      <c r="L56" s="8"/>
      <c r="M56" s="8"/>
      <c r="N56" s="8"/>
      <c r="O56" s="8"/>
      <c r="P56" s="8"/>
      <c r="Q56" s="8"/>
      <c r="R56" s="8"/>
      <c r="S56" s="8"/>
      <c r="T56" s="8"/>
      <c r="U56" s="8"/>
      <c r="V56" s="8"/>
      <c r="W56" s="8"/>
      <c r="X56" s="8"/>
    </row>
    <row r="57" spans="1:24">
      <c r="A57" s="8"/>
      <c r="B57" s="8"/>
      <c r="C57" s="8"/>
      <c r="D57" s="8"/>
      <c r="E57" s="8"/>
      <c r="F57" s="8"/>
      <c r="G57" s="8"/>
      <c r="H57" s="8"/>
      <c r="I57" s="8"/>
      <c r="J57" s="8"/>
      <c r="K57" s="8"/>
      <c r="L57" s="8"/>
      <c r="M57" s="8"/>
      <c r="N57" s="8"/>
      <c r="O57" s="8"/>
      <c r="P57" s="8"/>
      <c r="Q57" s="8"/>
      <c r="R57" s="8"/>
      <c r="S57" s="8"/>
      <c r="T57" s="8"/>
      <c r="U57" s="8"/>
      <c r="V57" s="8"/>
      <c r="W57" s="8"/>
      <c r="X57" s="8"/>
    </row>
    <row r="58" spans="1:24">
      <c r="A58" s="8"/>
      <c r="B58" s="8"/>
      <c r="C58" s="8"/>
      <c r="D58" s="8"/>
      <c r="E58" s="8"/>
      <c r="F58" s="8"/>
      <c r="G58" s="8"/>
      <c r="H58" s="8"/>
      <c r="I58" s="8"/>
      <c r="J58" s="8"/>
      <c r="K58" s="8"/>
      <c r="L58" s="8"/>
      <c r="M58" s="8"/>
      <c r="N58" s="8"/>
      <c r="O58" s="8"/>
      <c r="P58" s="8"/>
      <c r="Q58" s="8"/>
      <c r="R58" s="8"/>
      <c r="S58" s="8"/>
      <c r="T58" s="8"/>
      <c r="U58" s="8"/>
      <c r="V58" s="8"/>
      <c r="W58" s="8"/>
      <c r="X58" s="8"/>
    </row>
    <row r="59" spans="1:24">
      <c r="A59" s="8"/>
      <c r="B59" s="8"/>
      <c r="C59" s="8"/>
      <c r="D59" s="8"/>
      <c r="E59" s="8"/>
      <c r="F59" s="8"/>
      <c r="G59" s="8"/>
      <c r="H59" s="8"/>
      <c r="I59" s="8"/>
      <c r="J59" s="8"/>
      <c r="K59" s="8"/>
      <c r="L59" s="8"/>
      <c r="M59" s="8"/>
      <c r="N59" s="8"/>
      <c r="O59" s="8"/>
      <c r="P59" s="8"/>
      <c r="Q59" s="8"/>
      <c r="R59" s="8"/>
      <c r="S59" s="8"/>
      <c r="T59" s="8"/>
      <c r="U59" s="8"/>
      <c r="V59" s="8"/>
      <c r="W59" s="8"/>
      <c r="X59" s="8"/>
    </row>
    <row r="60" spans="1:24">
      <c r="A60" s="8"/>
      <c r="B60" s="8"/>
      <c r="C60" s="8"/>
      <c r="D60" s="8"/>
      <c r="E60" s="8"/>
      <c r="F60" s="8"/>
      <c r="G60" s="8"/>
      <c r="H60" s="8"/>
      <c r="I60" s="8"/>
      <c r="J60" s="8"/>
      <c r="K60" s="8"/>
      <c r="L60" s="8"/>
      <c r="M60" s="8"/>
      <c r="N60" s="8"/>
      <c r="O60" s="8"/>
      <c r="P60" s="8"/>
      <c r="Q60" s="8"/>
      <c r="R60" s="8"/>
      <c r="S60" s="8"/>
      <c r="T60" s="8"/>
      <c r="U60" s="8"/>
      <c r="V60" s="8"/>
      <c r="W60" s="8"/>
      <c r="X60" s="8"/>
    </row>
    <row r="61" spans="1:24">
      <c r="A61" s="8"/>
      <c r="B61" s="8"/>
      <c r="C61" s="8"/>
      <c r="D61" s="8"/>
      <c r="E61" s="8"/>
      <c r="F61" s="8"/>
      <c r="G61" s="8"/>
      <c r="H61" s="8"/>
      <c r="I61" s="8"/>
      <c r="J61" s="8"/>
      <c r="K61" s="8"/>
      <c r="L61" s="8"/>
      <c r="M61" s="8"/>
      <c r="N61" s="8"/>
      <c r="O61" s="8"/>
      <c r="P61" s="8"/>
      <c r="Q61" s="8"/>
      <c r="R61" s="8"/>
      <c r="S61" s="8"/>
      <c r="T61" s="8"/>
      <c r="U61" s="8"/>
      <c r="V61" s="8"/>
      <c r="W61" s="8"/>
      <c r="X61" s="8"/>
    </row>
    <row r="62" spans="1:24">
      <c r="A62" s="8"/>
      <c r="B62" s="8"/>
      <c r="C62" s="8"/>
      <c r="D62" s="8"/>
      <c r="E62" s="8"/>
      <c r="F62" s="8"/>
      <c r="G62" s="8"/>
      <c r="H62" s="8"/>
      <c r="I62" s="8"/>
      <c r="J62" s="8"/>
      <c r="K62" s="8"/>
      <c r="L62" s="8"/>
      <c r="M62" s="8"/>
      <c r="N62" s="8"/>
      <c r="O62" s="8"/>
      <c r="P62" s="8"/>
      <c r="Q62" s="8"/>
      <c r="R62" s="8"/>
      <c r="S62" s="8"/>
      <c r="T62" s="8"/>
      <c r="U62" s="8"/>
      <c r="V62" s="8"/>
      <c r="W62" s="8"/>
      <c r="X62" s="8"/>
    </row>
    <row r="63" spans="1:24">
      <c r="A63" s="8"/>
      <c r="B63" s="8"/>
      <c r="C63" s="8"/>
      <c r="D63" s="8"/>
      <c r="E63" s="8"/>
      <c r="F63" s="8"/>
      <c r="G63" s="8"/>
      <c r="H63" s="8"/>
      <c r="I63" s="8"/>
      <c r="J63" s="8"/>
      <c r="K63" s="8"/>
      <c r="L63" s="8"/>
      <c r="M63" s="8"/>
      <c r="N63" s="8"/>
      <c r="O63" s="8"/>
      <c r="P63" s="8"/>
      <c r="Q63" s="8"/>
      <c r="R63" s="8"/>
      <c r="S63" s="8"/>
      <c r="T63" s="8"/>
      <c r="U63" s="8"/>
      <c r="V63" s="8"/>
      <c r="W63" s="8"/>
      <c r="X63" s="8"/>
    </row>
    <row r="64" spans="1:24">
      <c r="A64" s="8"/>
      <c r="B64" s="8"/>
      <c r="C64" s="8"/>
      <c r="D64" s="8"/>
      <c r="E64" s="8"/>
      <c r="F64" s="8"/>
      <c r="G64" s="8"/>
      <c r="H64" s="8"/>
      <c r="I64" s="8"/>
      <c r="J64" s="8"/>
      <c r="K64" s="8"/>
      <c r="L64" s="8"/>
      <c r="M64" s="8"/>
      <c r="N64" s="8"/>
      <c r="O64" s="8"/>
      <c r="P64" s="8"/>
      <c r="Q64" s="8"/>
      <c r="R64" s="8"/>
      <c r="S64" s="8"/>
      <c r="T64" s="8"/>
      <c r="U64" s="8"/>
      <c r="V64" s="8"/>
      <c r="W64" s="8"/>
      <c r="X64" s="8"/>
    </row>
    <row r="65" spans="1:24">
      <c r="A65" s="8"/>
      <c r="B65" s="8"/>
      <c r="C65" s="8"/>
      <c r="D65" s="8"/>
      <c r="E65" s="8"/>
      <c r="F65" s="8"/>
      <c r="G65" s="8"/>
      <c r="H65" s="8"/>
      <c r="I65" s="8"/>
      <c r="J65" s="8"/>
      <c r="K65" s="8"/>
      <c r="L65" s="8"/>
      <c r="M65" s="8"/>
      <c r="N65" s="8"/>
      <c r="O65" s="8"/>
      <c r="P65" s="8"/>
      <c r="Q65" s="8"/>
      <c r="R65" s="8"/>
      <c r="S65" s="8"/>
      <c r="T65" s="8"/>
      <c r="U65" s="8"/>
      <c r="V65" s="8"/>
      <c r="W65" s="8"/>
      <c r="X65" s="8"/>
    </row>
    <row r="66" spans="1:24">
      <c r="A66" s="8"/>
      <c r="B66" s="8"/>
      <c r="C66" s="8"/>
      <c r="D66" s="8"/>
      <c r="E66" s="8"/>
      <c r="F66" s="8"/>
      <c r="G66" s="8"/>
      <c r="H66" s="8"/>
      <c r="I66" s="8"/>
      <c r="J66" s="8"/>
      <c r="K66" s="8"/>
      <c r="L66" s="8"/>
      <c r="M66" s="8"/>
      <c r="N66" s="8"/>
      <c r="O66" s="8"/>
      <c r="P66" s="8"/>
      <c r="Q66" s="8"/>
      <c r="R66" s="8"/>
      <c r="S66" s="8"/>
      <c r="T66" s="8"/>
      <c r="U66" s="8"/>
      <c r="V66" s="8"/>
      <c r="W66" s="8"/>
      <c r="X66" s="8"/>
    </row>
    <row r="67" spans="1:24">
      <c r="A67" s="8"/>
      <c r="B67" s="8"/>
      <c r="C67" s="8"/>
      <c r="D67" s="8"/>
      <c r="E67" s="8"/>
      <c r="F67" s="8"/>
      <c r="G67" s="8"/>
      <c r="H67" s="8"/>
      <c r="I67" s="8"/>
      <c r="J67" s="8"/>
      <c r="K67" s="8"/>
      <c r="L67" s="8"/>
      <c r="M67" s="8"/>
      <c r="N67" s="8"/>
      <c r="O67" s="8"/>
      <c r="P67" s="8"/>
      <c r="Q67" s="8"/>
      <c r="R67" s="8"/>
      <c r="S67" s="8"/>
      <c r="T67" s="8"/>
      <c r="U67" s="8"/>
      <c r="V67" s="8"/>
      <c r="W67" s="8"/>
      <c r="X67" s="8"/>
    </row>
    <row r="68" spans="1:24">
      <c r="A68" s="8"/>
      <c r="B68" s="8"/>
      <c r="C68" s="8"/>
      <c r="D68" s="8"/>
      <c r="E68" s="8"/>
      <c r="F68" s="8"/>
      <c r="G68" s="8"/>
      <c r="H68" s="8"/>
      <c r="I68" s="8"/>
      <c r="J68" s="8"/>
      <c r="K68" s="8"/>
      <c r="L68" s="8"/>
      <c r="M68" s="8"/>
      <c r="N68" s="8"/>
      <c r="O68" s="8"/>
      <c r="P68" s="8"/>
      <c r="Q68" s="8"/>
      <c r="R68" s="8"/>
      <c r="S68" s="8"/>
      <c r="T68" s="8"/>
      <c r="U68" s="8"/>
      <c r="V68" s="8"/>
      <c r="W68" s="8"/>
      <c r="X68" s="8"/>
    </row>
    <row r="69" spans="1:24">
      <c r="A69" s="8"/>
      <c r="B69" s="8"/>
      <c r="C69" s="8"/>
      <c r="D69" s="8"/>
      <c r="E69" s="8"/>
      <c r="F69" s="8"/>
      <c r="G69" s="8"/>
      <c r="H69" s="8"/>
      <c r="I69" s="8"/>
      <c r="J69" s="8"/>
      <c r="K69" s="8"/>
      <c r="L69" s="8"/>
      <c r="M69" s="8"/>
      <c r="N69" s="8"/>
      <c r="O69" s="8"/>
      <c r="P69" s="8"/>
      <c r="Q69" s="8"/>
      <c r="R69" s="8"/>
      <c r="S69" s="8"/>
      <c r="T69" s="8"/>
      <c r="U69" s="8"/>
      <c r="V69" s="8"/>
      <c r="W69" s="8"/>
      <c r="X69" s="8"/>
    </row>
    <row r="70" spans="1:24">
      <c r="A70" s="8"/>
      <c r="B70" s="8"/>
      <c r="C70" s="8"/>
      <c r="D70" s="8"/>
      <c r="E70" s="8"/>
      <c r="F70" s="8"/>
      <c r="G70" s="8"/>
      <c r="H70" s="8"/>
      <c r="I70" s="8"/>
      <c r="J70" s="8"/>
      <c r="K70" s="8"/>
      <c r="L70" s="8"/>
      <c r="M70" s="8"/>
      <c r="N70" s="8"/>
      <c r="O70" s="8"/>
      <c r="P70" s="8"/>
      <c r="Q70" s="8"/>
      <c r="R70" s="8"/>
      <c r="S70" s="8"/>
      <c r="T70" s="8"/>
      <c r="U70" s="8"/>
      <c r="V70" s="8"/>
      <c r="W70" s="8"/>
      <c r="X70" s="8"/>
    </row>
    <row r="71" spans="1:24">
      <c r="A71" s="8"/>
      <c r="B71" s="8"/>
      <c r="C71" s="8"/>
      <c r="D71" s="8"/>
      <c r="E71" s="8"/>
      <c r="F71" s="8"/>
      <c r="G71" s="8"/>
      <c r="H71" s="8"/>
      <c r="I71" s="8"/>
      <c r="J71" s="8"/>
      <c r="K71" s="8"/>
      <c r="L71" s="8"/>
      <c r="M71" s="8"/>
      <c r="N71" s="8"/>
      <c r="O71" s="8"/>
      <c r="P71" s="8"/>
      <c r="Q71" s="8"/>
      <c r="R71" s="8"/>
      <c r="S71" s="8"/>
      <c r="T71" s="8"/>
      <c r="U71" s="8"/>
      <c r="V71" s="8"/>
      <c r="W71" s="8"/>
      <c r="X71" s="8"/>
    </row>
    <row r="72" spans="1:24">
      <c r="A72" s="8"/>
      <c r="B72" s="8"/>
      <c r="C72" s="8"/>
      <c r="D72" s="8"/>
      <c r="E72" s="8"/>
      <c r="F72" s="8"/>
      <c r="G72" s="8"/>
      <c r="H72" s="8"/>
      <c r="I72" s="8"/>
      <c r="J72" s="8"/>
      <c r="K72" s="8"/>
      <c r="L72" s="8"/>
      <c r="M72" s="8"/>
      <c r="N72" s="8"/>
      <c r="O72" s="8"/>
      <c r="P72" s="8"/>
      <c r="Q72" s="8"/>
      <c r="R72" s="8"/>
      <c r="S72" s="8"/>
      <c r="T72" s="8"/>
      <c r="U72" s="8"/>
      <c r="V72" s="8"/>
      <c r="W72" s="8"/>
      <c r="X72" s="8"/>
    </row>
    <row r="73" spans="1:24">
      <c r="A73" s="8"/>
      <c r="B73" s="8"/>
      <c r="C73" s="8"/>
      <c r="D73" s="8"/>
      <c r="E73" s="8"/>
      <c r="F73" s="8"/>
      <c r="G73" s="8"/>
      <c r="H73" s="8"/>
      <c r="I73" s="8"/>
      <c r="J73" s="8"/>
      <c r="K73" s="8"/>
      <c r="L73" s="8"/>
      <c r="M73" s="8"/>
      <c r="N73" s="8"/>
      <c r="O73" s="8"/>
      <c r="P73" s="8"/>
      <c r="Q73" s="8"/>
      <c r="R73" s="8"/>
      <c r="S73" s="8"/>
      <c r="T73" s="8"/>
      <c r="U73" s="8"/>
      <c r="V73" s="8"/>
      <c r="W73" s="8"/>
      <c r="X73" s="8"/>
    </row>
    <row r="74" spans="1:24">
      <c r="A74" s="8"/>
      <c r="B74" s="8"/>
      <c r="C74" s="8"/>
      <c r="D74" s="8"/>
      <c r="E74" s="8"/>
      <c r="F74" s="8"/>
      <c r="G74" s="8"/>
      <c r="H74" s="8"/>
      <c r="I74" s="8"/>
      <c r="J74" s="8"/>
      <c r="K74" s="8"/>
      <c r="L74" s="8"/>
      <c r="M74" s="8"/>
      <c r="N74" s="8"/>
      <c r="O74" s="8"/>
      <c r="P74" s="8"/>
      <c r="Q74" s="8"/>
      <c r="R74" s="8"/>
      <c r="S74" s="8"/>
      <c r="T74" s="8"/>
      <c r="U74" s="8"/>
      <c r="V74" s="8"/>
      <c r="W74" s="8"/>
      <c r="X74" s="8"/>
    </row>
    <row r="75" spans="1:24">
      <c r="A75" s="8"/>
      <c r="B75" s="8"/>
      <c r="C75" s="8"/>
      <c r="D75" s="8"/>
      <c r="E75" s="8"/>
      <c r="F75" s="8"/>
      <c r="G75" s="8"/>
      <c r="H75" s="8"/>
      <c r="I75" s="8"/>
      <c r="J75" s="8"/>
      <c r="K75" s="8"/>
      <c r="L75" s="8"/>
      <c r="M75" s="8"/>
      <c r="N75" s="8"/>
      <c r="O75" s="8"/>
      <c r="P75" s="8"/>
      <c r="Q75" s="8"/>
      <c r="R75" s="8"/>
      <c r="S75" s="8"/>
      <c r="T75" s="8"/>
      <c r="U75" s="8"/>
      <c r="V75" s="8"/>
      <c r="W75" s="8"/>
      <c r="X75" s="8"/>
    </row>
  </sheetData>
  <mergeCells count="15">
    <mergeCell ref="A47:E50"/>
    <mergeCell ref="F47:J50"/>
    <mergeCell ref="K47:O50"/>
    <mergeCell ref="P47:T50"/>
    <mergeCell ref="A52:T52"/>
    <mergeCell ref="A45:T45"/>
    <mergeCell ref="A46:E46"/>
    <mergeCell ref="F46:J46"/>
    <mergeCell ref="K46:O46"/>
    <mergeCell ref="P46:T46"/>
    <mergeCell ref="A1:F1"/>
    <mergeCell ref="G1:T1"/>
    <mergeCell ref="A2:T2"/>
    <mergeCell ref="A3:T3"/>
    <mergeCell ref="A6:T6"/>
  </mergeCells>
  <conditionalFormatting sqref="N8:N43">
    <cfRule type="dataBar" priority="1">
      <dataBar>
        <cfvo type="min"/>
        <cfvo type="max"/>
        <color rgb="FF157A6E"/>
      </dataBar>
    </cfRule>
  </conditionalFormatting>
  <conditionalFormatting sqref="T8:T43">
    <cfRule type="expression" dxfId="16" priority="2">
      <formula>T8="Approved"</formula>
    </cfRule>
    <cfRule type="expression" dxfId="15" priority="3">
      <formula>T8="Under Review"</formula>
    </cfRule>
    <cfRule type="expression" dxfId="14" priority="4">
      <formula>T8="Draft"</formula>
    </cfRule>
  </conditionalFormatting>
  <conditionalFormatting sqref="N8:N43">
    <cfRule type="dataBar" priority="5">
      <dataBar>
        <cfvo type="min"/>
        <cfvo type="max"/>
        <color rgb="FF157A6E"/>
      </dataBar>
      <extLst>
        <ext xmlns:x14="http://schemas.microsoft.com/office/spreadsheetml/2009/9/main" uri="{B025F937-C7B1-47D3-B67F-A62EFF666E3E}">
          <x14:id>{6E64B7CD-9E8E-7985-8384-BB0A4982E56A}</x14:id>
        </ext>
      </extLst>
    </cfRule>
  </conditionalFormatting>
  <dataValidations count="6">
    <dataValidation type="list" sqref="B8:B43">
      <formula1>"Financial,Commercial,Operations,Supply Chain,People,Sustainability &amp; Safety"</formula1>
    </dataValidation>
    <dataValidation type="list" sqref="H8:H43">
      <formula1>"%,USD,USD m,Days,Hours,Rate,Index,Count,tCO2e / $m"</formula1>
    </dataValidation>
    <dataValidation type="list" sqref="I8:I43">
      <formula1>"Higher,Lower"</formula1>
    </dataValidation>
    <dataValidation type="list" sqref="J8:J43">
      <formula1>"Daily,Weekly,Monthly,Quarterly,Annual"</formula1>
    </dataValidation>
    <dataValidation type="list" sqref="S8:S43">
      <formula1>"1 - Low,2 - Moderate,3 - Good,4 - Strong,5 - Controlled"</formula1>
    </dataValidation>
    <dataValidation type="list" sqref="T8:T43">
      <formula1>"Draft,Under Review,Approved,Retired"</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6E64B7CD-9E8E-7985-8384-BB0A4982E56A}">
            <x14:dataBar>
              <x14:cfvo type="min"/>
              <x14:cfvo type="max"/>
              <x14:negativeFillColor auto="1"/>
              <x14:axisColor auto="1"/>
            </x14:dataBar>
          </x14:cfRule>
          <xm:sqref>N8:N43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5"/>
  <sheetViews>
    <sheetView workbookViewId="0">
      <selection sqref="A1:F1"/>
    </sheetView>
  </sheetViews>
  <sheetFormatPr defaultRowHeight="14"/>
  <cols>
    <col min="1" max="1" width="10" customWidth="1"/>
    <col min="2" max="2" width="19" customWidth="1"/>
    <col min="3" max="3" width="28" customWidth="1"/>
    <col min="4" max="7" width="11" customWidth="1"/>
    <col min="8" max="19" width="10" customWidth="1"/>
    <col min="20" max="21" width="12" customWidth="1"/>
    <col min="22" max="22" width="10" customWidth="1"/>
    <col min="23" max="23" width="14" customWidth="1"/>
    <col min="24" max="24" width="16" customWidth="1"/>
  </cols>
  <sheetData>
    <row r="1" spans="1:24" ht="14.65" customHeight="1">
      <c r="A1" s="85" t="s">
        <v>0</v>
      </c>
      <c r="B1" s="85"/>
      <c r="C1" s="85"/>
      <c r="D1" s="85"/>
      <c r="E1" s="85"/>
      <c r="F1" s="85"/>
      <c r="G1" s="86" t="s">
        <v>1</v>
      </c>
      <c r="H1" s="86"/>
      <c r="I1" s="86"/>
      <c r="J1" s="86"/>
      <c r="K1" s="86"/>
      <c r="L1" s="86"/>
      <c r="M1" s="86"/>
      <c r="N1" s="86"/>
      <c r="O1" s="86"/>
      <c r="P1" s="86"/>
      <c r="Q1" s="86"/>
      <c r="R1" s="86"/>
      <c r="S1" s="86"/>
      <c r="T1" s="86"/>
      <c r="U1" s="86"/>
      <c r="V1" s="86"/>
      <c r="W1" s="86"/>
      <c r="X1" s="86"/>
    </row>
    <row r="2" spans="1:24" ht="24" customHeight="1">
      <c r="A2" s="87" t="s">
        <v>240</v>
      </c>
      <c r="B2" s="87"/>
      <c r="C2" s="87"/>
      <c r="D2" s="87"/>
      <c r="E2" s="87"/>
      <c r="F2" s="87"/>
      <c r="G2" s="87"/>
      <c r="H2" s="87"/>
      <c r="I2" s="87"/>
      <c r="J2" s="87"/>
      <c r="K2" s="87"/>
      <c r="L2" s="87"/>
      <c r="M2" s="87"/>
      <c r="N2" s="87"/>
      <c r="O2" s="87"/>
      <c r="P2" s="87"/>
      <c r="Q2" s="87"/>
      <c r="R2" s="87"/>
      <c r="S2" s="87"/>
      <c r="T2" s="87"/>
      <c r="U2" s="87"/>
      <c r="V2" s="87"/>
      <c r="W2" s="87"/>
      <c r="X2" s="87"/>
    </row>
    <row r="3" spans="1:24" ht="14.65" customHeight="1">
      <c r="A3" s="88" t="s">
        <v>241</v>
      </c>
      <c r="B3" s="88"/>
      <c r="C3" s="88"/>
      <c r="D3" s="88"/>
      <c r="E3" s="88"/>
      <c r="F3" s="88"/>
      <c r="G3" s="88"/>
      <c r="H3" s="88"/>
      <c r="I3" s="88"/>
      <c r="J3" s="88"/>
      <c r="K3" s="88"/>
      <c r="L3" s="88"/>
      <c r="M3" s="88"/>
      <c r="N3" s="88"/>
      <c r="O3" s="88"/>
      <c r="P3" s="88"/>
      <c r="Q3" s="88"/>
      <c r="R3" s="88"/>
      <c r="S3" s="88"/>
      <c r="T3" s="88"/>
      <c r="U3" s="88"/>
      <c r="V3" s="88"/>
      <c r="W3" s="88"/>
      <c r="X3" s="88"/>
    </row>
    <row r="4" spans="1:24" ht="3.4" customHeight="1">
      <c r="A4" s="9"/>
      <c r="B4" s="9"/>
      <c r="C4" s="9"/>
      <c r="D4" s="9"/>
      <c r="E4" s="9"/>
      <c r="F4" s="9"/>
      <c r="G4" s="9"/>
      <c r="H4" s="9"/>
      <c r="I4" s="9"/>
      <c r="J4" s="9"/>
      <c r="K4" s="9"/>
      <c r="L4" s="9"/>
      <c r="M4" s="9"/>
      <c r="N4" s="9"/>
      <c r="O4" s="9"/>
      <c r="P4" s="9"/>
      <c r="Q4" s="9"/>
      <c r="R4" s="9"/>
      <c r="S4" s="9"/>
      <c r="T4" s="9"/>
      <c r="U4" s="9"/>
      <c r="V4" s="9"/>
      <c r="W4" s="9"/>
      <c r="X4" s="9"/>
    </row>
    <row r="5" spans="1:24">
      <c r="A5" s="8"/>
      <c r="B5" s="8"/>
      <c r="C5" s="8"/>
      <c r="D5" s="8"/>
      <c r="E5" s="8"/>
      <c r="F5" s="8"/>
      <c r="G5" s="8"/>
      <c r="H5" s="8"/>
      <c r="I5" s="8"/>
      <c r="J5" s="8"/>
      <c r="K5" s="8"/>
      <c r="L5" s="8"/>
      <c r="M5" s="8"/>
      <c r="N5" s="8"/>
      <c r="O5" s="8"/>
      <c r="P5" s="8"/>
      <c r="Q5" s="8"/>
      <c r="R5" s="8"/>
      <c r="S5" s="8"/>
      <c r="T5" s="8"/>
      <c r="U5" s="8"/>
      <c r="V5" s="8"/>
      <c r="W5" s="8"/>
      <c r="X5" s="8"/>
    </row>
    <row r="6" spans="1:24" ht="14.65" customHeight="1">
      <c r="A6" s="157" t="s">
        <v>242</v>
      </c>
      <c r="B6" s="157"/>
      <c r="C6" s="157"/>
      <c r="D6" s="157"/>
      <c r="E6" s="8"/>
      <c r="F6" s="157" t="s">
        <v>243</v>
      </c>
      <c r="G6" s="157"/>
      <c r="H6" s="157"/>
      <c r="I6" s="157"/>
      <c r="J6" s="8"/>
      <c r="K6" s="157" t="s">
        <v>244</v>
      </c>
      <c r="L6" s="157"/>
      <c r="M6" s="157"/>
      <c r="N6" s="157"/>
      <c r="O6" s="8"/>
      <c r="P6" s="157" t="s">
        <v>245</v>
      </c>
      <c r="Q6" s="157"/>
      <c r="R6" s="157"/>
      <c r="S6" s="157"/>
      <c r="T6" s="8"/>
      <c r="U6" s="214" t="s">
        <v>246</v>
      </c>
      <c r="V6" s="215"/>
      <c r="W6" s="215"/>
      <c r="X6" s="216"/>
    </row>
    <row r="7" spans="1:24">
      <c r="A7" s="205">
        <f>SUMPRODUCT($G$14:$G$37,$U$14:$U$37)/SUM($G$14:$G$37)</f>
        <v>0.79402793119017778</v>
      </c>
      <c r="B7" s="206"/>
      <c r="C7" s="206"/>
      <c r="D7" s="207"/>
      <c r="E7" s="8"/>
      <c r="F7" s="167">
        <f>COUNTIF($W$14:$W$37,"Green")</f>
        <v>0</v>
      </c>
      <c r="G7" s="168"/>
      <c r="H7" s="168"/>
      <c r="I7" s="169"/>
      <c r="J7" s="8"/>
      <c r="K7" s="167">
        <f>COUNTIF($W$14:$W$37,"Amber")</f>
        <v>0</v>
      </c>
      <c r="L7" s="168"/>
      <c r="M7" s="168"/>
      <c r="N7" s="169"/>
      <c r="O7" s="8"/>
      <c r="P7" s="167">
        <f>COUNTIF($W$14:$W$37,"Red")</f>
        <v>0</v>
      </c>
      <c r="Q7" s="168"/>
      <c r="R7" s="168"/>
      <c r="S7" s="169"/>
      <c r="T7" s="8"/>
      <c r="U7" s="217"/>
      <c r="V7" s="218"/>
      <c r="W7" s="218"/>
      <c r="X7" s="219"/>
    </row>
    <row r="8" spans="1:24">
      <c r="A8" s="208"/>
      <c r="B8" s="209"/>
      <c r="C8" s="209"/>
      <c r="D8" s="210"/>
      <c r="E8" s="8"/>
      <c r="F8" s="170"/>
      <c r="G8" s="171"/>
      <c r="H8" s="171"/>
      <c r="I8" s="172"/>
      <c r="J8" s="8"/>
      <c r="K8" s="170"/>
      <c r="L8" s="171"/>
      <c r="M8" s="171"/>
      <c r="N8" s="172"/>
      <c r="O8" s="8"/>
      <c r="P8" s="170"/>
      <c r="Q8" s="171"/>
      <c r="R8" s="171"/>
      <c r="S8" s="172"/>
      <c r="T8" s="8"/>
      <c r="U8" s="217"/>
      <c r="V8" s="218"/>
      <c r="W8" s="218"/>
      <c r="X8" s="219"/>
    </row>
    <row r="9" spans="1:24">
      <c r="A9" s="211"/>
      <c r="B9" s="212"/>
      <c r="C9" s="212"/>
      <c r="D9" s="213"/>
      <c r="E9" s="8"/>
      <c r="F9" s="173"/>
      <c r="G9" s="174"/>
      <c r="H9" s="174"/>
      <c r="I9" s="175"/>
      <c r="J9" s="8"/>
      <c r="K9" s="173"/>
      <c r="L9" s="174"/>
      <c r="M9" s="174"/>
      <c r="N9" s="175"/>
      <c r="O9" s="8"/>
      <c r="P9" s="173"/>
      <c r="Q9" s="174"/>
      <c r="R9" s="174"/>
      <c r="S9" s="175"/>
      <c r="T9" s="8"/>
      <c r="U9" s="220"/>
      <c r="V9" s="221"/>
      <c r="W9" s="221"/>
      <c r="X9" s="222"/>
    </row>
    <row r="10" spans="1:24">
      <c r="A10" s="8"/>
      <c r="B10" s="8"/>
      <c r="C10" s="8"/>
      <c r="D10" s="8"/>
      <c r="E10" s="8"/>
      <c r="F10" s="8"/>
      <c r="G10" s="8"/>
      <c r="H10" s="8"/>
      <c r="I10" s="8"/>
      <c r="J10" s="8"/>
      <c r="K10" s="8"/>
      <c r="L10" s="8"/>
      <c r="M10" s="8"/>
      <c r="N10" s="8"/>
      <c r="O10" s="8"/>
      <c r="P10" s="8"/>
      <c r="Q10" s="8"/>
      <c r="R10" s="8"/>
      <c r="S10" s="8"/>
      <c r="T10" s="8"/>
      <c r="U10" s="8"/>
      <c r="V10" s="8"/>
      <c r="W10" s="8"/>
      <c r="X10" s="8"/>
    </row>
    <row r="11" spans="1:24" ht="16" customHeight="1">
      <c r="A11" s="108" t="s">
        <v>247</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row>
    <row r="12" spans="1:24">
      <c r="A12" s="8"/>
      <c r="B12" s="8"/>
      <c r="C12" s="8"/>
      <c r="D12" s="8"/>
      <c r="E12" s="8"/>
      <c r="F12" s="8"/>
      <c r="G12" s="8"/>
      <c r="H12" s="8"/>
      <c r="I12" s="8"/>
      <c r="J12" s="8"/>
      <c r="K12" s="8"/>
      <c r="L12" s="8"/>
      <c r="M12" s="8"/>
      <c r="N12" s="8"/>
      <c r="O12" s="8"/>
      <c r="P12" s="8"/>
      <c r="Q12" s="8"/>
      <c r="R12" s="8"/>
      <c r="S12" s="8"/>
      <c r="T12" s="8"/>
      <c r="U12" s="8"/>
      <c r="V12" s="8"/>
      <c r="W12" s="8"/>
      <c r="X12" s="8"/>
    </row>
    <row r="13" spans="1:24" ht="24" customHeight="1">
      <c r="A13" s="5" t="s">
        <v>175</v>
      </c>
      <c r="B13" s="6" t="s">
        <v>176</v>
      </c>
      <c r="C13" s="6" t="s">
        <v>178</v>
      </c>
      <c r="D13" s="6" t="s">
        <v>66</v>
      </c>
      <c r="E13" s="6" t="s">
        <v>182</v>
      </c>
      <c r="F13" s="6" t="s">
        <v>189</v>
      </c>
      <c r="G13" s="6" t="s">
        <v>187</v>
      </c>
      <c r="H13" s="6" t="s">
        <v>248</v>
      </c>
      <c r="I13" s="6" t="s">
        <v>249</v>
      </c>
      <c r="J13" s="6" t="s">
        <v>250</v>
      </c>
      <c r="K13" s="6" t="s">
        <v>251</v>
      </c>
      <c r="L13" s="6" t="s">
        <v>252</v>
      </c>
      <c r="M13" s="6" t="s">
        <v>253</v>
      </c>
      <c r="N13" s="6" t="s">
        <v>254</v>
      </c>
      <c r="O13" s="6" t="s">
        <v>255</v>
      </c>
      <c r="P13" s="6" t="s">
        <v>256</v>
      </c>
      <c r="Q13" s="6" t="s">
        <v>257</v>
      </c>
      <c r="R13" s="6" t="s">
        <v>258</v>
      </c>
      <c r="S13" s="6" t="s">
        <v>259</v>
      </c>
      <c r="T13" s="6" t="s">
        <v>260</v>
      </c>
      <c r="U13" s="6" t="s">
        <v>261</v>
      </c>
      <c r="V13" s="6" t="s">
        <v>262</v>
      </c>
      <c r="W13" s="6" t="s">
        <v>263</v>
      </c>
      <c r="X13" s="7" t="s">
        <v>264</v>
      </c>
    </row>
    <row r="14" spans="1:24">
      <c r="A14" s="19" t="s">
        <v>265</v>
      </c>
      <c r="B14" s="11" t="s">
        <v>77</v>
      </c>
      <c r="C14" s="11" t="s">
        <v>74</v>
      </c>
      <c r="D14" s="11" t="s">
        <v>75</v>
      </c>
      <c r="E14" s="11" t="s">
        <v>266</v>
      </c>
      <c r="F14" s="20">
        <v>0.05</v>
      </c>
      <c r="G14" s="20">
        <v>7.0000000000000007E-2</v>
      </c>
      <c r="H14" s="20">
        <v>0.01</v>
      </c>
      <c r="I14" s="20">
        <v>1.2E-2</v>
      </c>
      <c r="J14" s="20">
        <v>1.4999999999999999E-2</v>
      </c>
      <c r="K14" s="20">
        <v>1.7000000000000001E-2</v>
      </c>
      <c r="L14" s="20">
        <v>1.9E-2</v>
      </c>
      <c r="M14" s="20">
        <v>0.02</v>
      </c>
      <c r="N14" s="20">
        <v>2.1999999999999999E-2</v>
      </c>
      <c r="O14" s="20">
        <v>2.4E-2</v>
      </c>
      <c r="P14" s="20">
        <v>2.3E-2</v>
      </c>
      <c r="Q14" s="20">
        <v>2.1999999999999999E-2</v>
      </c>
      <c r="R14" s="20">
        <v>2.1000000000000001E-2</v>
      </c>
      <c r="S14" s="20">
        <v>2.1000000000000001E-2</v>
      </c>
      <c r="T14" s="20">
        <f t="shared" ref="T14:T37" si="0">S14</f>
        <v>2.1000000000000001E-2</v>
      </c>
      <c r="U14" s="20">
        <f t="shared" ref="U14:U37" si="1">IF(E14="Higher",MIN(T14/F14,1.2),MIN(F14/T14,1.2))</f>
        <v>0.42</v>
      </c>
      <c r="V14" s="11" t="str">
        <f t="shared" ref="V14:V37" si="2">IF(U14&gt;=1,"Green",IF(U14&gt;=0.9,"Amber","Red"))</f>
        <v>Red</v>
      </c>
      <c r="W14" s="11"/>
      <c r="X14" s="12" t="str">
        <f t="shared" ref="X14:X37" si="3">IF(V14="Red","ACTION REQUIRED",IF(V14="Amber","WATCH","ON TRACK"))</f>
        <v>ACTION REQUIRED</v>
      </c>
    </row>
    <row r="15" spans="1:24">
      <c r="A15" s="48" t="s">
        <v>267</v>
      </c>
      <c r="B15" s="49" t="s">
        <v>77</v>
      </c>
      <c r="C15" s="49" t="s">
        <v>83</v>
      </c>
      <c r="D15" s="49" t="s">
        <v>75</v>
      </c>
      <c r="E15" s="49" t="s">
        <v>266</v>
      </c>
      <c r="F15" s="50">
        <v>0.14499999999999999</v>
      </c>
      <c r="G15" s="50">
        <v>7.0000000000000007E-2</v>
      </c>
      <c r="H15" s="50">
        <v>0.13900000000000001</v>
      </c>
      <c r="I15" s="50">
        <v>0.14000000000000001</v>
      </c>
      <c r="J15" s="50">
        <v>0.13900000000000001</v>
      </c>
      <c r="K15" s="50">
        <v>0.13800000000000001</v>
      </c>
      <c r="L15" s="50">
        <v>0.13600000000000001</v>
      </c>
      <c r="M15" s="50">
        <v>0.13500000000000001</v>
      </c>
      <c r="N15" s="50">
        <v>0.13400000000000001</v>
      </c>
      <c r="O15" s="50">
        <v>0.13300000000000001</v>
      </c>
      <c r="P15" s="50">
        <v>0.13200000000000001</v>
      </c>
      <c r="Q15" s="50">
        <v>0.13300000000000001</v>
      </c>
      <c r="R15" s="50">
        <v>0.13400000000000001</v>
      </c>
      <c r="S15" s="50">
        <v>0.13400000000000001</v>
      </c>
      <c r="T15" s="50">
        <f t="shared" si="0"/>
        <v>0.13400000000000001</v>
      </c>
      <c r="U15" s="50">
        <f t="shared" si="1"/>
        <v>0.92413793103448283</v>
      </c>
      <c r="V15" s="49" t="str">
        <f t="shared" si="2"/>
        <v>Amber</v>
      </c>
      <c r="W15" s="49"/>
      <c r="X15" s="51" t="str">
        <f t="shared" si="3"/>
        <v>WATCH</v>
      </c>
    </row>
    <row r="16" spans="1:24">
      <c r="A16" s="21" t="s">
        <v>268</v>
      </c>
      <c r="B16" s="14" t="s">
        <v>77</v>
      </c>
      <c r="C16" s="14" t="s">
        <v>90</v>
      </c>
      <c r="D16" s="14" t="s">
        <v>75</v>
      </c>
      <c r="E16" s="14" t="s">
        <v>266</v>
      </c>
      <c r="F16" s="22">
        <v>0.75</v>
      </c>
      <c r="G16" s="22">
        <v>0.06</v>
      </c>
      <c r="H16" s="22">
        <v>0.67</v>
      </c>
      <c r="I16" s="22">
        <v>0.66</v>
      </c>
      <c r="J16" s="22">
        <v>0.65</v>
      </c>
      <c r="K16" s="22">
        <v>0.64</v>
      </c>
      <c r="L16" s="22">
        <v>0.63</v>
      </c>
      <c r="M16" s="22">
        <v>0.62</v>
      </c>
      <c r="N16" s="22">
        <v>0.6</v>
      </c>
      <c r="O16" s="22">
        <v>0.59</v>
      </c>
      <c r="P16" s="22">
        <v>0.6</v>
      </c>
      <c r="Q16" s="22">
        <v>0.61</v>
      </c>
      <c r="R16" s="22">
        <v>0.60499999999999998</v>
      </c>
      <c r="S16" s="22">
        <v>0.61</v>
      </c>
      <c r="T16" s="22">
        <f t="shared" si="0"/>
        <v>0.61</v>
      </c>
      <c r="U16" s="22">
        <f t="shared" si="1"/>
        <v>0.81333333333333335</v>
      </c>
      <c r="V16" s="14" t="str">
        <f t="shared" si="2"/>
        <v>Red</v>
      </c>
      <c r="W16" s="14"/>
      <c r="X16" s="15" t="str">
        <f t="shared" si="3"/>
        <v>ACTION REQUIRED</v>
      </c>
    </row>
    <row r="17" spans="1:24">
      <c r="A17" s="48" t="s">
        <v>269</v>
      </c>
      <c r="B17" s="49" t="s">
        <v>77</v>
      </c>
      <c r="C17" s="49" t="s">
        <v>270</v>
      </c>
      <c r="D17" s="49" t="s">
        <v>75</v>
      </c>
      <c r="E17" s="49" t="s">
        <v>266</v>
      </c>
      <c r="F17" s="50">
        <v>0.2</v>
      </c>
      <c r="G17" s="50">
        <v>0.05</v>
      </c>
      <c r="H17" s="50">
        <v>0.14299999999999999</v>
      </c>
      <c r="I17" s="50">
        <v>0.14399999999999999</v>
      </c>
      <c r="J17" s="50">
        <v>0.14499999999999999</v>
      </c>
      <c r="K17" s="50">
        <v>0.14599999999999999</v>
      </c>
      <c r="L17" s="50">
        <v>0.14699999999999999</v>
      </c>
      <c r="M17" s="50">
        <v>0.14799999999999999</v>
      </c>
      <c r="N17" s="50">
        <v>0.15</v>
      </c>
      <c r="O17" s="50">
        <v>0.151</v>
      </c>
      <c r="P17" s="50">
        <v>0.152</v>
      </c>
      <c r="Q17" s="50">
        <v>0.153</v>
      </c>
      <c r="R17" s="50">
        <v>0.155</v>
      </c>
      <c r="S17" s="50">
        <v>0.156</v>
      </c>
      <c r="T17" s="50">
        <f t="shared" si="0"/>
        <v>0.156</v>
      </c>
      <c r="U17" s="50">
        <f t="shared" si="1"/>
        <v>0.77999999999999992</v>
      </c>
      <c r="V17" s="49" t="str">
        <f t="shared" si="2"/>
        <v>Red</v>
      </c>
      <c r="W17" s="49"/>
      <c r="X17" s="51" t="str">
        <f t="shared" si="3"/>
        <v>ACTION REQUIRED</v>
      </c>
    </row>
    <row r="18" spans="1:24">
      <c r="A18" s="21" t="s">
        <v>271</v>
      </c>
      <c r="B18" s="14" t="s">
        <v>85</v>
      </c>
      <c r="C18" s="14" t="s">
        <v>98</v>
      </c>
      <c r="D18" s="14" t="s">
        <v>99</v>
      </c>
      <c r="E18" s="14" t="s">
        <v>266</v>
      </c>
      <c r="F18" s="23">
        <v>50</v>
      </c>
      <c r="G18" s="23">
        <v>0.05</v>
      </c>
      <c r="H18" s="23">
        <v>35</v>
      </c>
      <c r="I18" s="23">
        <v>35</v>
      </c>
      <c r="J18" s="23">
        <v>36</v>
      </c>
      <c r="K18" s="23">
        <v>36</v>
      </c>
      <c r="L18" s="23">
        <v>37</v>
      </c>
      <c r="M18" s="23">
        <v>37</v>
      </c>
      <c r="N18" s="23">
        <v>38</v>
      </c>
      <c r="O18" s="23">
        <v>38</v>
      </c>
      <c r="P18" s="23">
        <v>39</v>
      </c>
      <c r="Q18" s="23">
        <v>39</v>
      </c>
      <c r="R18" s="23">
        <v>38</v>
      </c>
      <c r="S18" s="23">
        <v>38</v>
      </c>
      <c r="T18" s="23">
        <f t="shared" si="0"/>
        <v>38</v>
      </c>
      <c r="U18" s="22">
        <f t="shared" si="1"/>
        <v>0.76</v>
      </c>
      <c r="V18" s="14" t="str">
        <f t="shared" si="2"/>
        <v>Red</v>
      </c>
      <c r="W18" s="14"/>
      <c r="X18" s="15" t="str">
        <f t="shared" si="3"/>
        <v>ACTION REQUIRED</v>
      </c>
    </row>
    <row r="19" spans="1:24">
      <c r="A19" s="48" t="s">
        <v>272</v>
      </c>
      <c r="B19" s="49" t="s">
        <v>85</v>
      </c>
      <c r="C19" s="49" t="s">
        <v>273</v>
      </c>
      <c r="D19" s="49" t="s">
        <v>75</v>
      </c>
      <c r="E19" s="49" t="s">
        <v>266</v>
      </c>
      <c r="F19" s="50">
        <v>0.94</v>
      </c>
      <c r="G19" s="50">
        <v>0.05</v>
      </c>
      <c r="H19" s="50">
        <v>0.91200000000000003</v>
      </c>
      <c r="I19" s="50">
        <v>0.91400000000000003</v>
      </c>
      <c r="J19" s="50">
        <v>0.91600000000000004</v>
      </c>
      <c r="K19" s="50">
        <v>0.91900000000000004</v>
      </c>
      <c r="L19" s="50">
        <v>0.92200000000000004</v>
      </c>
      <c r="M19" s="50">
        <v>0.92500000000000004</v>
      </c>
      <c r="N19" s="50">
        <v>0.92900000000000005</v>
      </c>
      <c r="O19" s="50">
        <v>0.93300000000000005</v>
      </c>
      <c r="P19" s="50">
        <v>0.93700000000000006</v>
      </c>
      <c r="Q19" s="50">
        <v>0.94</v>
      </c>
      <c r="R19" s="50">
        <v>0.94299999999999995</v>
      </c>
      <c r="S19" s="50">
        <v>0.94499999999999995</v>
      </c>
      <c r="T19" s="50">
        <f t="shared" si="0"/>
        <v>0.94499999999999995</v>
      </c>
      <c r="U19" s="50">
        <f t="shared" si="1"/>
        <v>1.0053191489361701</v>
      </c>
      <c r="V19" s="49" t="str">
        <f t="shared" si="2"/>
        <v>Green</v>
      </c>
      <c r="W19" s="49"/>
      <c r="X19" s="51" t="str">
        <f t="shared" si="3"/>
        <v>ON TRACK</v>
      </c>
    </row>
    <row r="20" spans="1:24">
      <c r="A20" s="21" t="s">
        <v>274</v>
      </c>
      <c r="B20" s="14" t="s">
        <v>85</v>
      </c>
      <c r="C20" s="14" t="s">
        <v>140</v>
      </c>
      <c r="D20" s="14" t="s">
        <v>75</v>
      </c>
      <c r="E20" s="14" t="s">
        <v>266</v>
      </c>
      <c r="F20" s="22">
        <v>0.3</v>
      </c>
      <c r="G20" s="22">
        <v>0.04</v>
      </c>
      <c r="H20" s="22">
        <v>0.182</v>
      </c>
      <c r="I20" s="22">
        <v>0.184</v>
      </c>
      <c r="J20" s="22">
        <v>0.187</v>
      </c>
      <c r="K20" s="22">
        <v>0.19</v>
      </c>
      <c r="L20" s="22">
        <v>0.19400000000000001</v>
      </c>
      <c r="M20" s="22">
        <v>0.19800000000000001</v>
      </c>
      <c r="N20" s="22">
        <v>0.20300000000000001</v>
      </c>
      <c r="O20" s="22">
        <v>0.20699999999999999</v>
      </c>
      <c r="P20" s="22">
        <v>0.21099999999999999</v>
      </c>
      <c r="Q20" s="22">
        <v>0.215</v>
      </c>
      <c r="R20" s="22">
        <v>0.218</v>
      </c>
      <c r="S20" s="22">
        <v>0.22</v>
      </c>
      <c r="T20" s="22">
        <f t="shared" si="0"/>
        <v>0.22</v>
      </c>
      <c r="U20" s="22">
        <f t="shared" si="1"/>
        <v>0.73333333333333339</v>
      </c>
      <c r="V20" s="14" t="str">
        <f t="shared" si="2"/>
        <v>Red</v>
      </c>
      <c r="W20" s="14"/>
      <c r="X20" s="15" t="str">
        <f t="shared" si="3"/>
        <v>ACTION REQUIRED</v>
      </c>
    </row>
    <row r="21" spans="1:24">
      <c r="A21" s="48" t="s">
        <v>275</v>
      </c>
      <c r="B21" s="49" t="s">
        <v>85</v>
      </c>
      <c r="C21" s="49" t="s">
        <v>276</v>
      </c>
      <c r="D21" s="49" t="s">
        <v>75</v>
      </c>
      <c r="E21" s="49" t="s">
        <v>266</v>
      </c>
      <c r="F21" s="50">
        <v>0.36</v>
      </c>
      <c r="G21" s="50">
        <v>0.04</v>
      </c>
      <c r="H21" s="50">
        <v>0.32900000000000001</v>
      </c>
      <c r="I21" s="50">
        <v>0.32700000000000001</v>
      </c>
      <c r="J21" s="50">
        <v>0.32500000000000001</v>
      </c>
      <c r="K21" s="50">
        <v>0.32300000000000001</v>
      </c>
      <c r="L21" s="50">
        <v>0.32</v>
      </c>
      <c r="M21" s="50">
        <v>0.318</v>
      </c>
      <c r="N21" s="50">
        <v>0.315</v>
      </c>
      <c r="O21" s="50">
        <v>0.313</v>
      </c>
      <c r="P21" s="50">
        <v>0.312</v>
      </c>
      <c r="Q21" s="50">
        <v>0.311</v>
      </c>
      <c r="R21" s="50">
        <v>0.31</v>
      </c>
      <c r="S21" s="50">
        <v>0.31</v>
      </c>
      <c r="T21" s="50">
        <f t="shared" si="0"/>
        <v>0.31</v>
      </c>
      <c r="U21" s="50">
        <f t="shared" si="1"/>
        <v>0.86111111111111116</v>
      </c>
      <c r="V21" s="49" t="str">
        <f t="shared" si="2"/>
        <v>Red</v>
      </c>
      <c r="W21" s="49"/>
      <c r="X21" s="51" t="str">
        <f t="shared" si="3"/>
        <v>ACTION REQUIRED</v>
      </c>
    </row>
    <row r="22" spans="1:24">
      <c r="A22" s="21" t="s">
        <v>277</v>
      </c>
      <c r="B22" s="14" t="s">
        <v>92</v>
      </c>
      <c r="C22" s="14" t="s">
        <v>106</v>
      </c>
      <c r="D22" s="14" t="s">
        <v>75</v>
      </c>
      <c r="E22" s="14" t="s">
        <v>266</v>
      </c>
      <c r="F22" s="22">
        <v>0.95</v>
      </c>
      <c r="G22" s="22">
        <v>0.06</v>
      </c>
      <c r="H22" s="22">
        <v>0.90200000000000002</v>
      </c>
      <c r="I22" s="22">
        <v>0.9</v>
      </c>
      <c r="J22" s="22">
        <v>0.89700000000000002</v>
      </c>
      <c r="K22" s="22">
        <v>0.89400000000000002</v>
      </c>
      <c r="L22" s="22">
        <v>0.89</v>
      </c>
      <c r="M22" s="22">
        <v>0.88700000000000001</v>
      </c>
      <c r="N22" s="22">
        <v>0.88400000000000001</v>
      </c>
      <c r="O22" s="22">
        <v>0.88200000000000001</v>
      </c>
      <c r="P22" s="22">
        <v>0.88300000000000001</v>
      </c>
      <c r="Q22" s="22">
        <v>0.88400000000000001</v>
      </c>
      <c r="R22" s="22">
        <v>0.88500000000000001</v>
      </c>
      <c r="S22" s="22">
        <v>0.88500000000000001</v>
      </c>
      <c r="T22" s="22">
        <f t="shared" si="0"/>
        <v>0.88500000000000001</v>
      </c>
      <c r="U22" s="22">
        <f t="shared" si="1"/>
        <v>0.93157894736842106</v>
      </c>
      <c r="V22" s="14" t="str">
        <f t="shared" si="2"/>
        <v>Amber</v>
      </c>
      <c r="W22" s="14"/>
      <c r="X22" s="15" t="str">
        <f t="shared" si="3"/>
        <v>WATCH</v>
      </c>
    </row>
    <row r="23" spans="1:24">
      <c r="A23" s="48" t="s">
        <v>278</v>
      </c>
      <c r="B23" s="49" t="s">
        <v>92</v>
      </c>
      <c r="C23" s="49" t="s">
        <v>113</v>
      </c>
      <c r="D23" s="49" t="s">
        <v>75</v>
      </c>
      <c r="E23" s="49" t="s">
        <v>266</v>
      </c>
      <c r="F23" s="50">
        <v>0.75</v>
      </c>
      <c r="G23" s="50">
        <v>0.06</v>
      </c>
      <c r="H23" s="50">
        <v>0.69199999999999995</v>
      </c>
      <c r="I23" s="50">
        <v>0.69</v>
      </c>
      <c r="J23" s="50">
        <v>0.68500000000000005</v>
      </c>
      <c r="K23" s="50">
        <v>0.68</v>
      </c>
      <c r="L23" s="50">
        <v>0.67500000000000004</v>
      </c>
      <c r="M23" s="50">
        <v>0.67</v>
      </c>
      <c r="N23" s="50">
        <v>0.66500000000000004</v>
      </c>
      <c r="O23" s="50">
        <v>0.66200000000000003</v>
      </c>
      <c r="P23" s="50">
        <v>0.66400000000000003</v>
      </c>
      <c r="Q23" s="50">
        <v>0.66600000000000004</v>
      </c>
      <c r="R23" s="50">
        <v>0.66800000000000004</v>
      </c>
      <c r="S23" s="50">
        <v>0.67</v>
      </c>
      <c r="T23" s="50">
        <f t="shared" si="0"/>
        <v>0.67</v>
      </c>
      <c r="U23" s="50">
        <f t="shared" si="1"/>
        <v>0.89333333333333342</v>
      </c>
      <c r="V23" s="49" t="str">
        <f t="shared" si="2"/>
        <v>Red</v>
      </c>
      <c r="W23" s="49"/>
      <c r="X23" s="51" t="str">
        <f t="shared" si="3"/>
        <v>ACTION REQUIRED</v>
      </c>
    </row>
    <row r="24" spans="1:24">
      <c r="A24" s="21" t="s">
        <v>279</v>
      </c>
      <c r="B24" s="14" t="s">
        <v>92</v>
      </c>
      <c r="C24" s="14" t="s">
        <v>147</v>
      </c>
      <c r="D24" s="14" t="s">
        <v>75</v>
      </c>
      <c r="E24" s="14" t="s">
        <v>280</v>
      </c>
      <c r="F24" s="22">
        <v>2.5000000000000001E-2</v>
      </c>
      <c r="G24" s="22">
        <v>0.05</v>
      </c>
      <c r="H24" s="22">
        <v>3.1E-2</v>
      </c>
      <c r="I24" s="22">
        <v>3.2000000000000001E-2</v>
      </c>
      <c r="J24" s="22">
        <v>3.3000000000000002E-2</v>
      </c>
      <c r="K24" s="22">
        <v>3.4000000000000002E-2</v>
      </c>
      <c r="L24" s="22">
        <v>3.5000000000000003E-2</v>
      </c>
      <c r="M24" s="22">
        <v>3.5999999999999997E-2</v>
      </c>
      <c r="N24" s="22">
        <v>3.7999999999999999E-2</v>
      </c>
      <c r="O24" s="22">
        <v>3.9E-2</v>
      </c>
      <c r="P24" s="22">
        <v>3.9E-2</v>
      </c>
      <c r="Q24" s="22">
        <v>3.7999999999999999E-2</v>
      </c>
      <c r="R24" s="22">
        <v>3.7999999999999999E-2</v>
      </c>
      <c r="S24" s="22">
        <v>3.7999999999999999E-2</v>
      </c>
      <c r="T24" s="22">
        <f t="shared" si="0"/>
        <v>3.7999999999999999E-2</v>
      </c>
      <c r="U24" s="22">
        <f t="shared" si="1"/>
        <v>0.65789473684210531</v>
      </c>
      <c r="V24" s="14" t="str">
        <f t="shared" si="2"/>
        <v>Red</v>
      </c>
      <c r="W24" s="14"/>
      <c r="X24" s="15" t="str">
        <f t="shared" si="3"/>
        <v>ACTION REQUIRED</v>
      </c>
    </row>
    <row r="25" spans="1:24">
      <c r="A25" s="48" t="s">
        <v>281</v>
      </c>
      <c r="B25" s="49" t="s">
        <v>92</v>
      </c>
      <c r="C25" s="49" t="s">
        <v>151</v>
      </c>
      <c r="D25" s="49" t="s">
        <v>75</v>
      </c>
      <c r="E25" s="49" t="s">
        <v>280</v>
      </c>
      <c r="F25" s="50">
        <v>7.0000000000000007E-2</v>
      </c>
      <c r="G25" s="50">
        <v>0.05</v>
      </c>
      <c r="H25" s="50">
        <v>9.4E-2</v>
      </c>
      <c r="I25" s="50">
        <v>9.6000000000000002E-2</v>
      </c>
      <c r="J25" s="50">
        <v>9.9000000000000005E-2</v>
      </c>
      <c r="K25" s="50">
        <v>0.10199999999999999</v>
      </c>
      <c r="L25" s="50">
        <v>0.106</v>
      </c>
      <c r="M25" s="50">
        <v>0.11</v>
      </c>
      <c r="N25" s="50">
        <v>0.114</v>
      </c>
      <c r="O25" s="50">
        <v>0.11600000000000001</v>
      </c>
      <c r="P25" s="50">
        <v>0.115</v>
      </c>
      <c r="Q25" s="50">
        <v>0.114</v>
      </c>
      <c r="R25" s="50">
        <v>0.113</v>
      </c>
      <c r="S25" s="50">
        <v>0.112</v>
      </c>
      <c r="T25" s="50">
        <f t="shared" si="0"/>
        <v>0.112</v>
      </c>
      <c r="U25" s="50">
        <f t="shared" si="1"/>
        <v>0.625</v>
      </c>
      <c r="V25" s="49" t="str">
        <f t="shared" si="2"/>
        <v>Red</v>
      </c>
      <c r="W25" s="49"/>
      <c r="X25" s="51" t="str">
        <f t="shared" si="3"/>
        <v>ACTION REQUIRED</v>
      </c>
    </row>
    <row r="26" spans="1:24">
      <c r="A26" s="21" t="s">
        <v>282</v>
      </c>
      <c r="B26" s="14" t="s">
        <v>101</v>
      </c>
      <c r="C26" s="14" t="s">
        <v>155</v>
      </c>
      <c r="D26" s="14" t="s">
        <v>75</v>
      </c>
      <c r="E26" s="14" t="s">
        <v>266</v>
      </c>
      <c r="F26" s="22">
        <v>0.85</v>
      </c>
      <c r="G26" s="22">
        <v>0.04</v>
      </c>
      <c r="H26" s="22">
        <v>0.745</v>
      </c>
      <c r="I26" s="22">
        <v>0.74</v>
      </c>
      <c r="J26" s="22">
        <v>0.73499999999999999</v>
      </c>
      <c r="K26" s="22">
        <v>0.72799999999999998</v>
      </c>
      <c r="L26" s="22">
        <v>0.72</v>
      </c>
      <c r="M26" s="22">
        <v>0.71499999999999997</v>
      </c>
      <c r="N26" s="22">
        <v>0.70499999999999996</v>
      </c>
      <c r="O26" s="22">
        <v>0.7</v>
      </c>
      <c r="P26" s="22">
        <v>0.70299999999999996</v>
      </c>
      <c r="Q26" s="22">
        <v>0.70699999999999996</v>
      </c>
      <c r="R26" s="22">
        <v>0.71</v>
      </c>
      <c r="S26" s="22">
        <v>0.71</v>
      </c>
      <c r="T26" s="22">
        <f t="shared" si="0"/>
        <v>0.71</v>
      </c>
      <c r="U26" s="22">
        <f t="shared" si="1"/>
        <v>0.83529411764705885</v>
      </c>
      <c r="V26" s="14" t="str">
        <f t="shared" si="2"/>
        <v>Red</v>
      </c>
      <c r="W26" s="14"/>
      <c r="X26" s="15" t="str">
        <f t="shared" si="3"/>
        <v>ACTION REQUIRED</v>
      </c>
    </row>
    <row r="27" spans="1:24">
      <c r="A27" s="48" t="s">
        <v>283</v>
      </c>
      <c r="B27" s="49" t="s">
        <v>101</v>
      </c>
      <c r="C27" s="49" t="s">
        <v>159</v>
      </c>
      <c r="D27" s="49" t="s">
        <v>75</v>
      </c>
      <c r="E27" s="49" t="s">
        <v>266</v>
      </c>
      <c r="F27" s="50">
        <v>0.95</v>
      </c>
      <c r="G27" s="50">
        <v>0.04</v>
      </c>
      <c r="H27" s="50">
        <v>0.89200000000000002</v>
      </c>
      <c r="I27" s="50">
        <v>0.88900000000000001</v>
      </c>
      <c r="J27" s="50">
        <v>0.88500000000000001</v>
      </c>
      <c r="K27" s="50">
        <v>0.88</v>
      </c>
      <c r="L27" s="50">
        <v>0.875</v>
      </c>
      <c r="M27" s="50">
        <v>0.87</v>
      </c>
      <c r="N27" s="50">
        <v>0.86499999999999999</v>
      </c>
      <c r="O27" s="50">
        <v>0.86</v>
      </c>
      <c r="P27" s="50">
        <v>0.85799999999999998</v>
      </c>
      <c r="Q27" s="50">
        <v>0.85899999999999999</v>
      </c>
      <c r="R27" s="50">
        <v>0.86</v>
      </c>
      <c r="S27" s="50">
        <v>0.86</v>
      </c>
      <c r="T27" s="50">
        <f t="shared" si="0"/>
        <v>0.86</v>
      </c>
      <c r="U27" s="50">
        <f t="shared" si="1"/>
        <v>0.90526315789473688</v>
      </c>
      <c r="V27" s="49" t="str">
        <f t="shared" si="2"/>
        <v>Amber</v>
      </c>
      <c r="W27" s="49"/>
      <c r="X27" s="51" t="str">
        <f t="shared" si="3"/>
        <v>WATCH</v>
      </c>
    </row>
    <row r="28" spans="1:24">
      <c r="A28" s="21" t="s">
        <v>284</v>
      </c>
      <c r="B28" s="14" t="s">
        <v>101</v>
      </c>
      <c r="C28" s="14" t="s">
        <v>121</v>
      </c>
      <c r="D28" s="14" t="s">
        <v>122</v>
      </c>
      <c r="E28" s="14" t="s">
        <v>280</v>
      </c>
      <c r="F28" s="24">
        <v>70</v>
      </c>
      <c r="G28" s="24">
        <v>0.04</v>
      </c>
      <c r="H28" s="24">
        <v>77</v>
      </c>
      <c r="I28" s="24">
        <v>78</v>
      </c>
      <c r="J28" s="24">
        <v>79</v>
      </c>
      <c r="K28" s="24">
        <v>80</v>
      </c>
      <c r="L28" s="24">
        <v>81</v>
      </c>
      <c r="M28" s="24">
        <v>82</v>
      </c>
      <c r="N28" s="24">
        <v>84</v>
      </c>
      <c r="O28" s="24">
        <v>85</v>
      </c>
      <c r="P28" s="24">
        <v>85</v>
      </c>
      <c r="Q28" s="24">
        <v>84</v>
      </c>
      <c r="R28" s="24">
        <v>83</v>
      </c>
      <c r="S28" s="24">
        <v>82</v>
      </c>
      <c r="T28" s="24">
        <f t="shared" si="0"/>
        <v>82</v>
      </c>
      <c r="U28" s="22">
        <f t="shared" si="1"/>
        <v>0.85365853658536583</v>
      </c>
      <c r="V28" s="14" t="str">
        <f t="shared" si="2"/>
        <v>Red</v>
      </c>
      <c r="W28" s="14"/>
      <c r="X28" s="15" t="str">
        <f t="shared" si="3"/>
        <v>ACTION REQUIRED</v>
      </c>
    </row>
    <row r="29" spans="1:24">
      <c r="A29" s="48" t="s">
        <v>285</v>
      </c>
      <c r="B29" s="49" t="s">
        <v>101</v>
      </c>
      <c r="C29" s="49" t="s">
        <v>286</v>
      </c>
      <c r="D29" s="49" t="s">
        <v>75</v>
      </c>
      <c r="E29" s="49" t="s">
        <v>280</v>
      </c>
      <c r="F29" s="50">
        <v>8.0000000000000002E-3</v>
      </c>
      <c r="G29" s="50">
        <v>0.03</v>
      </c>
      <c r="H29" s="50">
        <v>0.01</v>
      </c>
      <c r="I29" s="50">
        <v>1.0500000000000001E-2</v>
      </c>
      <c r="J29" s="50">
        <v>1.0999999999999999E-2</v>
      </c>
      <c r="K29" s="50">
        <v>1.15E-2</v>
      </c>
      <c r="L29" s="50">
        <v>1.2E-2</v>
      </c>
      <c r="M29" s="50">
        <v>1.2999999999999999E-2</v>
      </c>
      <c r="N29" s="50">
        <v>1.4E-2</v>
      </c>
      <c r="O29" s="50">
        <v>1.4999999999999999E-2</v>
      </c>
      <c r="P29" s="50">
        <v>1.4999999999999999E-2</v>
      </c>
      <c r="Q29" s="50">
        <v>1.4500000000000001E-2</v>
      </c>
      <c r="R29" s="50">
        <v>1.4200000000000001E-2</v>
      </c>
      <c r="S29" s="50">
        <v>1.4E-2</v>
      </c>
      <c r="T29" s="50">
        <f t="shared" si="0"/>
        <v>1.4E-2</v>
      </c>
      <c r="U29" s="50">
        <f t="shared" si="1"/>
        <v>0.5714285714285714</v>
      </c>
      <c r="V29" s="49" t="str">
        <f t="shared" si="2"/>
        <v>Red</v>
      </c>
      <c r="W29" s="49"/>
      <c r="X29" s="51" t="str">
        <f t="shared" si="3"/>
        <v>ACTION REQUIRED</v>
      </c>
    </row>
    <row r="30" spans="1:24">
      <c r="A30" s="21" t="s">
        <v>287</v>
      </c>
      <c r="B30" s="14" t="s">
        <v>108</v>
      </c>
      <c r="C30" s="14" t="s">
        <v>129</v>
      </c>
      <c r="D30" s="14" t="s">
        <v>75</v>
      </c>
      <c r="E30" s="14" t="s">
        <v>266</v>
      </c>
      <c r="F30" s="22">
        <v>0.72</v>
      </c>
      <c r="G30" s="22">
        <v>0.03</v>
      </c>
      <c r="H30" s="22">
        <v>0.64200000000000002</v>
      </c>
      <c r="I30" s="22">
        <v>0.65</v>
      </c>
      <c r="J30" s="22">
        <v>0.65800000000000003</v>
      </c>
      <c r="K30" s="22">
        <v>0.66500000000000004</v>
      </c>
      <c r="L30" s="22">
        <v>0.67100000000000004</v>
      </c>
      <c r="M30" s="22">
        <v>0.67800000000000005</v>
      </c>
      <c r="N30" s="22">
        <v>0.68400000000000005</v>
      </c>
      <c r="O30" s="22">
        <v>0.69099999999999995</v>
      </c>
      <c r="P30" s="22">
        <v>0.7</v>
      </c>
      <c r="Q30" s="22">
        <v>0.71099999999999997</v>
      </c>
      <c r="R30" s="22">
        <v>0.72199999999999998</v>
      </c>
      <c r="S30" s="22">
        <v>0.73</v>
      </c>
      <c r="T30" s="22">
        <f t="shared" si="0"/>
        <v>0.73</v>
      </c>
      <c r="U30" s="22">
        <f t="shared" si="1"/>
        <v>1.0138888888888888</v>
      </c>
      <c r="V30" s="14" t="str">
        <f t="shared" si="2"/>
        <v>Green</v>
      </c>
      <c r="W30" s="14"/>
      <c r="X30" s="15" t="str">
        <f t="shared" si="3"/>
        <v>ON TRACK</v>
      </c>
    </row>
    <row r="31" spans="1:24">
      <c r="A31" s="48" t="s">
        <v>288</v>
      </c>
      <c r="B31" s="49" t="s">
        <v>108</v>
      </c>
      <c r="C31" s="49" t="s">
        <v>289</v>
      </c>
      <c r="D31" s="49" t="s">
        <v>75</v>
      </c>
      <c r="E31" s="49" t="s">
        <v>266</v>
      </c>
      <c r="F31" s="50">
        <v>0.9</v>
      </c>
      <c r="G31" s="50">
        <v>0.03</v>
      </c>
      <c r="H31" s="50">
        <v>0.68400000000000005</v>
      </c>
      <c r="I31" s="50">
        <v>0.68799999999999994</v>
      </c>
      <c r="J31" s="50">
        <v>0.69199999999999995</v>
      </c>
      <c r="K31" s="50">
        <v>0.69699999999999995</v>
      </c>
      <c r="L31" s="50">
        <v>0.70199999999999996</v>
      </c>
      <c r="M31" s="50">
        <v>0.70799999999999996</v>
      </c>
      <c r="N31" s="50">
        <v>0.71299999999999997</v>
      </c>
      <c r="O31" s="50">
        <v>0.71799999999999997</v>
      </c>
      <c r="P31" s="50">
        <v>0.72199999999999998</v>
      </c>
      <c r="Q31" s="50">
        <v>0.72599999999999998</v>
      </c>
      <c r="R31" s="50">
        <v>0.72899999999999998</v>
      </c>
      <c r="S31" s="50">
        <v>0.73</v>
      </c>
      <c r="T31" s="50">
        <f t="shared" si="0"/>
        <v>0.73</v>
      </c>
      <c r="U31" s="50">
        <f t="shared" si="1"/>
        <v>0.81111111111111112</v>
      </c>
      <c r="V31" s="49" t="str">
        <f t="shared" si="2"/>
        <v>Red</v>
      </c>
      <c r="W31" s="49"/>
      <c r="X31" s="51" t="str">
        <f t="shared" si="3"/>
        <v>ACTION REQUIRED</v>
      </c>
    </row>
    <row r="32" spans="1:24">
      <c r="A32" s="21" t="s">
        <v>290</v>
      </c>
      <c r="B32" s="14" t="s">
        <v>108</v>
      </c>
      <c r="C32" s="14" t="s">
        <v>291</v>
      </c>
      <c r="D32" s="14" t="s">
        <v>75</v>
      </c>
      <c r="E32" s="14" t="s">
        <v>266</v>
      </c>
      <c r="F32" s="22">
        <v>0.65</v>
      </c>
      <c r="G32" s="22">
        <v>0.02</v>
      </c>
      <c r="H32" s="22">
        <v>0.30499999999999999</v>
      </c>
      <c r="I32" s="22">
        <v>0.315</v>
      </c>
      <c r="J32" s="22">
        <v>0.32500000000000001</v>
      </c>
      <c r="K32" s="22">
        <v>0.33500000000000002</v>
      </c>
      <c r="L32" s="22">
        <v>0.34499999999999997</v>
      </c>
      <c r="M32" s="22">
        <v>0.35499999999999998</v>
      </c>
      <c r="N32" s="22">
        <v>0.36499999999999999</v>
      </c>
      <c r="O32" s="22">
        <v>0.377</v>
      </c>
      <c r="P32" s="22">
        <v>0.38900000000000001</v>
      </c>
      <c r="Q32" s="22">
        <v>0.4</v>
      </c>
      <c r="R32" s="22">
        <v>0.41099999999999998</v>
      </c>
      <c r="S32" s="22">
        <v>0.42</v>
      </c>
      <c r="T32" s="22">
        <f t="shared" si="0"/>
        <v>0.42</v>
      </c>
      <c r="U32" s="22">
        <f t="shared" si="1"/>
        <v>0.64615384615384608</v>
      </c>
      <c r="V32" s="14" t="str">
        <f t="shared" si="2"/>
        <v>Red</v>
      </c>
      <c r="W32" s="14"/>
      <c r="X32" s="15" t="str">
        <f t="shared" si="3"/>
        <v>ACTION REQUIRED</v>
      </c>
    </row>
    <row r="33" spans="1:24">
      <c r="A33" s="48" t="s">
        <v>292</v>
      </c>
      <c r="B33" s="49" t="s">
        <v>108</v>
      </c>
      <c r="C33" s="49" t="s">
        <v>293</v>
      </c>
      <c r="D33" s="49" t="s">
        <v>75</v>
      </c>
      <c r="E33" s="49" t="s">
        <v>280</v>
      </c>
      <c r="F33" s="50">
        <v>0.08</v>
      </c>
      <c r="G33" s="50">
        <v>0.02</v>
      </c>
      <c r="H33" s="50">
        <v>0.106</v>
      </c>
      <c r="I33" s="50">
        <v>0.107</v>
      </c>
      <c r="J33" s="50">
        <v>0.109</v>
      </c>
      <c r="K33" s="50">
        <v>0.111</v>
      </c>
      <c r="L33" s="50">
        <v>0.113</v>
      </c>
      <c r="M33" s="50">
        <v>0.115</v>
      </c>
      <c r="N33" s="50">
        <v>0.11799999999999999</v>
      </c>
      <c r="O33" s="50">
        <v>0.12</v>
      </c>
      <c r="P33" s="50">
        <v>0.122</v>
      </c>
      <c r="Q33" s="50">
        <v>0.124</v>
      </c>
      <c r="R33" s="50">
        <v>0.125</v>
      </c>
      <c r="S33" s="50">
        <v>0.125</v>
      </c>
      <c r="T33" s="50">
        <f t="shared" si="0"/>
        <v>0.125</v>
      </c>
      <c r="U33" s="50">
        <f t="shared" si="1"/>
        <v>0.64</v>
      </c>
      <c r="V33" s="49" t="str">
        <f t="shared" si="2"/>
        <v>Red</v>
      </c>
      <c r="W33" s="49"/>
      <c r="X33" s="51" t="str">
        <f t="shared" si="3"/>
        <v>ACTION REQUIRED</v>
      </c>
    </row>
    <row r="34" spans="1:24">
      <c r="A34" s="21" t="s">
        <v>294</v>
      </c>
      <c r="B34" s="14" t="s">
        <v>115</v>
      </c>
      <c r="C34" s="14" t="s">
        <v>162</v>
      </c>
      <c r="D34" s="14" t="s">
        <v>163</v>
      </c>
      <c r="E34" s="14" t="s">
        <v>280</v>
      </c>
      <c r="F34" s="34">
        <v>0.25</v>
      </c>
      <c r="G34" s="34">
        <v>0.03</v>
      </c>
      <c r="H34" s="34">
        <v>0.41</v>
      </c>
      <c r="I34" s="34">
        <v>0.39</v>
      </c>
      <c r="J34" s="34">
        <v>0.36</v>
      </c>
      <c r="K34" s="34">
        <v>0.34</v>
      </c>
      <c r="L34" s="34">
        <v>0.32</v>
      </c>
      <c r="M34" s="34">
        <v>0.3</v>
      </c>
      <c r="N34" s="34">
        <v>0.28000000000000003</v>
      </c>
      <c r="O34" s="34">
        <v>0.27</v>
      </c>
      <c r="P34" s="34">
        <v>0.26</v>
      </c>
      <c r="Q34" s="34">
        <v>0.25</v>
      </c>
      <c r="R34" s="34">
        <v>0.24</v>
      </c>
      <c r="S34" s="34">
        <v>0.24</v>
      </c>
      <c r="T34" s="34">
        <f t="shared" si="0"/>
        <v>0.24</v>
      </c>
      <c r="U34" s="22">
        <f t="shared" si="1"/>
        <v>1.0416666666666667</v>
      </c>
      <c r="V34" s="14" t="str">
        <f t="shared" si="2"/>
        <v>Green</v>
      </c>
      <c r="W34" s="14"/>
      <c r="X34" s="15" t="str">
        <f t="shared" si="3"/>
        <v>ON TRACK</v>
      </c>
    </row>
    <row r="35" spans="1:24">
      <c r="A35" s="48" t="s">
        <v>295</v>
      </c>
      <c r="B35" s="49" t="s">
        <v>115</v>
      </c>
      <c r="C35" s="49" t="s">
        <v>296</v>
      </c>
      <c r="D35" s="49" t="s">
        <v>163</v>
      </c>
      <c r="E35" s="49" t="s">
        <v>280</v>
      </c>
      <c r="F35" s="52">
        <v>0.6</v>
      </c>
      <c r="G35" s="52">
        <v>0.03</v>
      </c>
      <c r="H35" s="52">
        <v>0.9</v>
      </c>
      <c r="I35" s="52">
        <v>0.89</v>
      </c>
      <c r="J35" s="52">
        <v>0.87</v>
      </c>
      <c r="K35" s="52">
        <v>0.86</v>
      </c>
      <c r="L35" s="52">
        <v>0.84</v>
      </c>
      <c r="M35" s="52">
        <v>0.83</v>
      </c>
      <c r="N35" s="52">
        <v>0.82</v>
      </c>
      <c r="O35" s="52">
        <v>0.81</v>
      </c>
      <c r="P35" s="52">
        <v>0.8</v>
      </c>
      <c r="Q35" s="52">
        <v>0.81</v>
      </c>
      <c r="R35" s="52">
        <v>0.82</v>
      </c>
      <c r="S35" s="52">
        <v>0.82</v>
      </c>
      <c r="T35" s="52">
        <f t="shared" si="0"/>
        <v>0.82</v>
      </c>
      <c r="U35" s="50">
        <f t="shared" si="1"/>
        <v>0.73170731707317072</v>
      </c>
      <c r="V35" s="49" t="str">
        <f t="shared" si="2"/>
        <v>Red</v>
      </c>
      <c r="W35" s="49"/>
      <c r="X35" s="51" t="str">
        <f t="shared" si="3"/>
        <v>ACTION REQUIRED</v>
      </c>
    </row>
    <row r="36" spans="1:24">
      <c r="A36" s="21" t="s">
        <v>297</v>
      </c>
      <c r="B36" s="14" t="s">
        <v>115</v>
      </c>
      <c r="C36" s="14" t="s">
        <v>298</v>
      </c>
      <c r="D36" s="14" t="s">
        <v>299</v>
      </c>
      <c r="E36" s="14" t="s">
        <v>280</v>
      </c>
      <c r="F36" s="34">
        <v>3</v>
      </c>
      <c r="G36" s="34">
        <v>0.02</v>
      </c>
      <c r="H36" s="34">
        <v>3.58</v>
      </c>
      <c r="I36" s="34">
        <v>3.55</v>
      </c>
      <c r="J36" s="34">
        <v>3.52</v>
      </c>
      <c r="K36" s="34">
        <v>3.49</v>
      </c>
      <c r="L36" s="34">
        <v>3.47</v>
      </c>
      <c r="M36" s="34">
        <v>3.45</v>
      </c>
      <c r="N36" s="34">
        <v>3.43</v>
      </c>
      <c r="O36" s="34">
        <v>3.42</v>
      </c>
      <c r="P36" s="34">
        <v>3.41</v>
      </c>
      <c r="Q36" s="34">
        <v>3.4</v>
      </c>
      <c r="R36" s="34">
        <v>3.4</v>
      </c>
      <c r="S36" s="34">
        <v>3.4</v>
      </c>
      <c r="T36" s="34">
        <f t="shared" si="0"/>
        <v>3.4</v>
      </c>
      <c r="U36" s="22">
        <f t="shared" si="1"/>
        <v>0.88235294117647056</v>
      </c>
      <c r="V36" s="14" t="str">
        <f t="shared" si="2"/>
        <v>Red</v>
      </c>
      <c r="W36" s="14"/>
      <c r="X36" s="15" t="str">
        <f t="shared" si="3"/>
        <v>ACTION REQUIRED</v>
      </c>
    </row>
    <row r="37" spans="1:24">
      <c r="A37" s="53" t="s">
        <v>300</v>
      </c>
      <c r="B37" s="54" t="s">
        <v>115</v>
      </c>
      <c r="C37" s="54" t="s">
        <v>301</v>
      </c>
      <c r="D37" s="54" t="s">
        <v>75</v>
      </c>
      <c r="E37" s="54" t="s">
        <v>266</v>
      </c>
      <c r="F37" s="55">
        <v>0.45</v>
      </c>
      <c r="G37" s="55">
        <v>0.02</v>
      </c>
      <c r="H37" s="55">
        <v>0.245</v>
      </c>
      <c r="I37" s="55">
        <v>0.25</v>
      </c>
      <c r="J37" s="55">
        <v>0.25800000000000001</v>
      </c>
      <c r="K37" s="55">
        <v>0.26600000000000001</v>
      </c>
      <c r="L37" s="55">
        <v>0.27500000000000002</v>
      </c>
      <c r="M37" s="55">
        <v>0.28299999999999997</v>
      </c>
      <c r="N37" s="55">
        <v>0.29099999999999998</v>
      </c>
      <c r="O37" s="55">
        <v>0.3</v>
      </c>
      <c r="P37" s="55">
        <v>0.307</v>
      </c>
      <c r="Q37" s="55">
        <v>0.313</v>
      </c>
      <c r="R37" s="55">
        <v>0.318</v>
      </c>
      <c r="S37" s="55">
        <v>0.32</v>
      </c>
      <c r="T37" s="55">
        <f t="shared" si="0"/>
        <v>0.32</v>
      </c>
      <c r="U37" s="55">
        <f t="shared" si="1"/>
        <v>0.71111111111111114</v>
      </c>
      <c r="V37" s="54" t="str">
        <f t="shared" si="2"/>
        <v>Red</v>
      </c>
      <c r="W37" s="54"/>
      <c r="X37" s="56" t="str">
        <f t="shared" si="3"/>
        <v>ACTION REQUIRED</v>
      </c>
    </row>
    <row r="38" spans="1:24">
      <c r="A38" s="8"/>
      <c r="B38" s="8"/>
      <c r="C38" s="8"/>
      <c r="D38" s="8"/>
      <c r="E38" s="8"/>
      <c r="F38" s="8"/>
      <c r="G38" s="8"/>
      <c r="H38" s="8"/>
      <c r="I38" s="8"/>
      <c r="J38" s="8"/>
      <c r="K38" s="8"/>
      <c r="L38" s="8"/>
      <c r="M38" s="8"/>
      <c r="N38" s="8"/>
      <c r="O38" s="8"/>
      <c r="P38" s="8"/>
      <c r="Q38" s="8"/>
      <c r="R38" s="8"/>
      <c r="S38" s="8"/>
      <c r="T38" s="8"/>
      <c r="U38" s="8"/>
      <c r="V38" s="8"/>
      <c r="W38" s="8"/>
      <c r="X38" s="8"/>
    </row>
    <row r="39" spans="1:24">
      <c r="A39" s="8"/>
      <c r="B39" s="8"/>
      <c r="C39" s="8"/>
      <c r="D39" s="8"/>
      <c r="E39" s="8"/>
      <c r="F39" s="8"/>
      <c r="G39" s="8"/>
      <c r="H39" s="8"/>
      <c r="I39" s="8"/>
      <c r="J39" s="8"/>
      <c r="K39" s="8"/>
      <c r="L39" s="8"/>
      <c r="M39" s="8"/>
      <c r="N39" s="8"/>
      <c r="O39" s="8"/>
      <c r="P39" s="8"/>
      <c r="Q39" s="8"/>
      <c r="R39" s="8"/>
      <c r="S39" s="8"/>
      <c r="T39" s="8"/>
      <c r="U39" s="8"/>
      <c r="V39" s="8"/>
      <c r="W39" s="8"/>
      <c r="X39" s="8"/>
    </row>
    <row r="40" spans="1:24" ht="16" customHeight="1">
      <c r="A40" s="120" t="s">
        <v>302</v>
      </c>
      <c r="B40" s="120"/>
      <c r="C40" s="120"/>
      <c r="D40" s="120"/>
      <c r="E40" s="120"/>
      <c r="F40" s="120"/>
      <c r="G40" s="120"/>
      <c r="H40" s="120"/>
      <c r="I40" s="120"/>
      <c r="J40" s="120"/>
      <c r="K40" s="120"/>
      <c r="L40" s="120"/>
      <c r="M40" s="120"/>
      <c r="N40" s="120"/>
      <c r="O40" s="120"/>
      <c r="P40" s="120"/>
      <c r="Q40" s="120"/>
      <c r="R40" s="120"/>
      <c r="S40" s="120"/>
      <c r="T40" s="120"/>
      <c r="U40" s="120"/>
      <c r="V40" s="120"/>
      <c r="W40" s="120"/>
      <c r="X40" s="120"/>
    </row>
    <row r="41" spans="1:24" ht="24" customHeight="1">
      <c r="A41" s="5" t="s">
        <v>303</v>
      </c>
      <c r="B41" s="6" t="s">
        <v>248</v>
      </c>
      <c r="C41" s="6" t="s">
        <v>249</v>
      </c>
      <c r="D41" s="6" t="s">
        <v>250</v>
      </c>
      <c r="E41" s="6" t="s">
        <v>251</v>
      </c>
      <c r="F41" s="6" t="s">
        <v>252</v>
      </c>
      <c r="G41" s="6" t="s">
        <v>253</v>
      </c>
      <c r="H41" s="6" t="s">
        <v>254</v>
      </c>
      <c r="I41" s="6" t="s">
        <v>255</v>
      </c>
      <c r="J41" s="6" t="s">
        <v>256</v>
      </c>
      <c r="K41" s="6" t="s">
        <v>257</v>
      </c>
      <c r="L41" s="6" t="s">
        <v>258</v>
      </c>
      <c r="M41" s="7" t="s">
        <v>259</v>
      </c>
      <c r="N41" s="8"/>
      <c r="O41" s="8"/>
      <c r="P41" s="8"/>
      <c r="Q41" s="8"/>
      <c r="R41" s="8"/>
      <c r="S41" s="8"/>
      <c r="T41" s="8"/>
      <c r="U41" s="8"/>
      <c r="V41" s="8"/>
      <c r="W41" s="8"/>
      <c r="X41" s="8"/>
    </row>
    <row r="42" spans="1:24" ht="23">
      <c r="A42" s="19" t="s">
        <v>304</v>
      </c>
      <c r="B42" s="20">
        <f t="shared" ref="B42:M42" si="4">SUMPRODUCT($G$14:$G$37,B$47:B$70)/SUM($G$14:$G$37)</f>
        <v>0.77762201103611917</v>
      </c>
      <c r="C42" s="20">
        <f t="shared" si="4"/>
        <v>0.77837277383073689</v>
      </c>
      <c r="D42" s="20">
        <f t="shared" si="4"/>
        <v>0.78111620690238659</v>
      </c>
      <c r="E42" s="20">
        <f t="shared" si="4"/>
        <v>0.78101552896974569</v>
      </c>
      <c r="F42" s="20">
        <f t="shared" si="4"/>
        <v>0.78161835713834082</v>
      </c>
      <c r="G42" s="20">
        <f t="shared" si="4"/>
        <v>0.78009779866873841</v>
      </c>
      <c r="H42" s="20">
        <f t="shared" si="4"/>
        <v>0.77939273576038437</v>
      </c>
      <c r="I42" s="20">
        <f t="shared" si="4"/>
        <v>0.78027969847900569</v>
      </c>
      <c r="J42" s="20">
        <f t="shared" si="4"/>
        <v>0.78399211878620845</v>
      </c>
      <c r="K42" s="20">
        <f t="shared" si="4"/>
        <v>0.78912756597958178</v>
      </c>
      <c r="L42" s="20">
        <f t="shared" si="4"/>
        <v>0.79118300384321139</v>
      </c>
      <c r="M42" s="57">
        <f t="shared" si="4"/>
        <v>0.79402793119017778</v>
      </c>
      <c r="N42" s="8"/>
      <c r="O42" s="8"/>
      <c r="P42" s="8"/>
      <c r="Q42" s="8"/>
      <c r="R42" s="8"/>
      <c r="S42" s="8"/>
      <c r="T42" s="8"/>
      <c r="U42" s="8"/>
      <c r="V42" s="8"/>
      <c r="W42" s="8"/>
      <c r="X42" s="8"/>
    </row>
    <row r="43" spans="1:24" ht="23">
      <c r="A43" s="25" t="s">
        <v>305</v>
      </c>
      <c r="B43" s="17">
        <f t="shared" ref="B43:M43" si="5">COUNTIF(B$47:B$70,"&gt;=1")</f>
        <v>0</v>
      </c>
      <c r="C43" s="17">
        <f t="shared" si="5"/>
        <v>0</v>
      </c>
      <c r="D43" s="17">
        <f t="shared" si="5"/>
        <v>0</v>
      </c>
      <c r="E43" s="17">
        <f t="shared" si="5"/>
        <v>0</v>
      </c>
      <c r="F43" s="17">
        <f t="shared" si="5"/>
        <v>0</v>
      </c>
      <c r="G43" s="17">
        <f t="shared" si="5"/>
        <v>0</v>
      </c>
      <c r="H43" s="17">
        <f t="shared" si="5"/>
        <v>0</v>
      </c>
      <c r="I43" s="17">
        <f t="shared" si="5"/>
        <v>0</v>
      </c>
      <c r="J43" s="17">
        <f t="shared" si="5"/>
        <v>0</v>
      </c>
      <c r="K43" s="17">
        <f t="shared" si="5"/>
        <v>2</v>
      </c>
      <c r="L43" s="17">
        <f t="shared" si="5"/>
        <v>3</v>
      </c>
      <c r="M43" s="18">
        <f t="shared" si="5"/>
        <v>3</v>
      </c>
      <c r="N43" s="8"/>
      <c r="O43" s="8"/>
      <c r="P43" s="8"/>
      <c r="Q43" s="8"/>
      <c r="R43" s="8"/>
      <c r="S43" s="8"/>
      <c r="T43" s="8"/>
      <c r="U43" s="8"/>
      <c r="V43" s="8"/>
      <c r="W43" s="8"/>
      <c r="X43" s="8"/>
    </row>
    <row r="44" spans="1:24">
      <c r="A44" s="8"/>
      <c r="B44" s="8"/>
      <c r="C44" s="8"/>
      <c r="D44" s="8"/>
      <c r="E44" s="8"/>
      <c r="F44" s="8"/>
      <c r="G44" s="8"/>
      <c r="H44" s="8"/>
      <c r="I44" s="8"/>
      <c r="J44" s="8"/>
      <c r="K44" s="8"/>
      <c r="L44" s="8"/>
      <c r="M44" s="8"/>
      <c r="N44" s="8"/>
      <c r="O44" s="8"/>
      <c r="P44" s="8"/>
      <c r="Q44" s="8"/>
      <c r="R44" s="8"/>
      <c r="S44" s="8"/>
      <c r="T44" s="8"/>
      <c r="U44" s="8"/>
      <c r="V44" s="8"/>
      <c r="W44" s="8"/>
      <c r="X44" s="8"/>
    </row>
    <row r="45" spans="1:24">
      <c r="A45" s="8"/>
      <c r="B45" s="8"/>
      <c r="C45" s="8"/>
      <c r="D45" s="8"/>
      <c r="E45" s="8"/>
      <c r="F45" s="8"/>
      <c r="G45" s="8"/>
      <c r="H45" s="8"/>
      <c r="I45" s="8"/>
      <c r="J45" s="8"/>
      <c r="K45" s="8"/>
      <c r="L45" s="8"/>
      <c r="M45" s="8"/>
      <c r="N45" s="8"/>
      <c r="O45" s="8"/>
      <c r="P45" s="8"/>
      <c r="Q45" s="8"/>
      <c r="R45" s="8"/>
      <c r="S45" s="8"/>
      <c r="T45" s="8"/>
      <c r="U45" s="8"/>
      <c r="V45" s="8"/>
      <c r="W45" s="8"/>
      <c r="X45" s="8"/>
    </row>
    <row r="46" spans="1:24" ht="24" customHeight="1">
      <c r="A46" s="5" t="s">
        <v>175</v>
      </c>
      <c r="B46" s="6" t="s">
        <v>248</v>
      </c>
      <c r="C46" s="6" t="s">
        <v>249</v>
      </c>
      <c r="D46" s="6" t="s">
        <v>250</v>
      </c>
      <c r="E46" s="6" t="s">
        <v>251</v>
      </c>
      <c r="F46" s="6" t="s">
        <v>252</v>
      </c>
      <c r="G46" s="6" t="s">
        <v>253</v>
      </c>
      <c r="H46" s="6" t="s">
        <v>254</v>
      </c>
      <c r="I46" s="6" t="s">
        <v>255</v>
      </c>
      <c r="J46" s="6" t="s">
        <v>256</v>
      </c>
      <c r="K46" s="6" t="s">
        <v>257</v>
      </c>
      <c r="L46" s="6" t="s">
        <v>258</v>
      </c>
      <c r="M46" s="7" t="s">
        <v>259</v>
      </c>
      <c r="N46" s="8"/>
      <c r="O46" s="8"/>
      <c r="P46" s="8"/>
      <c r="Q46" s="8"/>
      <c r="R46" s="8"/>
      <c r="S46" s="8"/>
      <c r="T46" s="8"/>
      <c r="U46" s="8"/>
      <c r="V46" s="8"/>
      <c r="W46" s="8"/>
      <c r="X46" s="8"/>
    </row>
    <row r="47" spans="1:24">
      <c r="A47" s="19" t="s">
        <v>265</v>
      </c>
      <c r="B47" s="20">
        <f t="shared" ref="B47:B70" si="6">IF($E14="Higher",MIN(H14/$F14,1.2),MIN($F14/H14,1.2))</f>
        <v>0.19999999999999998</v>
      </c>
      <c r="C47" s="20">
        <f t="shared" ref="C47:C70" si="7">IF($E14="Higher",MIN(I14/$F14,1.2),MIN($F14/I14,1.2))</f>
        <v>0.24</v>
      </c>
      <c r="D47" s="20">
        <f t="shared" ref="D47:D70" si="8">IF($E14="Higher",MIN(J14/$F14,1.2),MIN($F14/J14,1.2))</f>
        <v>0.3</v>
      </c>
      <c r="E47" s="20">
        <f t="shared" ref="E47:E70" si="9">IF($E14="Higher",MIN(K14/$F14,1.2),MIN($F14/K14,1.2))</f>
        <v>0.34</v>
      </c>
      <c r="F47" s="20">
        <f t="shared" ref="F47:F70" si="10">IF($E14="Higher",MIN(L14/$F14,1.2),MIN($F14/L14,1.2))</f>
        <v>0.37999999999999995</v>
      </c>
      <c r="G47" s="20">
        <f t="shared" ref="G47:G70" si="11">IF($E14="Higher",MIN(M14/$F14,1.2),MIN($F14/M14,1.2))</f>
        <v>0.39999999999999997</v>
      </c>
      <c r="H47" s="20">
        <f t="shared" ref="H47:H70" si="12">IF($E14="Higher",MIN(N14/$F14,1.2),MIN($F14/N14,1.2))</f>
        <v>0.43999999999999995</v>
      </c>
      <c r="I47" s="20">
        <f t="shared" ref="I47:I70" si="13">IF($E14="Higher",MIN(O14/$F14,1.2),MIN($F14/O14,1.2))</f>
        <v>0.48</v>
      </c>
      <c r="J47" s="20">
        <f t="shared" ref="J47:J70" si="14">IF($E14="Higher",MIN(P14/$F14,1.2),MIN($F14/P14,1.2))</f>
        <v>0.45999999999999996</v>
      </c>
      <c r="K47" s="20">
        <f t="shared" ref="K47:K70" si="15">IF($E14="Higher",MIN(Q14/$F14,1.2),MIN($F14/Q14,1.2))</f>
        <v>0.43999999999999995</v>
      </c>
      <c r="L47" s="20">
        <f t="shared" ref="L47:L70" si="16">IF($E14="Higher",MIN(R14/$F14,1.2),MIN($F14/R14,1.2))</f>
        <v>0.42</v>
      </c>
      <c r="M47" s="57">
        <f t="shared" ref="M47:M70" si="17">IF($E14="Higher",MIN(S14/$F14,1.2),MIN($F14/S14,1.2))</f>
        <v>0.42</v>
      </c>
      <c r="N47" s="8"/>
      <c r="O47" s="8"/>
      <c r="P47" s="8"/>
      <c r="Q47" s="8"/>
      <c r="R47" s="8"/>
      <c r="S47" s="8"/>
      <c r="T47" s="8"/>
      <c r="U47" s="8"/>
      <c r="V47" s="8"/>
      <c r="W47" s="8"/>
      <c r="X47" s="8"/>
    </row>
    <row r="48" spans="1:24">
      <c r="A48" s="21" t="s">
        <v>267</v>
      </c>
      <c r="B48" s="22">
        <f t="shared" si="6"/>
        <v>0.95862068965517255</v>
      </c>
      <c r="C48" s="22">
        <f t="shared" si="7"/>
        <v>0.9655172413793105</v>
      </c>
      <c r="D48" s="22">
        <f t="shared" si="8"/>
        <v>0.95862068965517255</v>
      </c>
      <c r="E48" s="22">
        <f t="shared" si="9"/>
        <v>0.95172413793103461</v>
      </c>
      <c r="F48" s="22">
        <f t="shared" si="10"/>
        <v>0.93793103448275872</v>
      </c>
      <c r="G48" s="22">
        <f t="shared" si="11"/>
        <v>0.93103448275862077</v>
      </c>
      <c r="H48" s="22">
        <f t="shared" si="12"/>
        <v>0.92413793103448283</v>
      </c>
      <c r="I48" s="22">
        <f t="shared" si="13"/>
        <v>0.917241379310345</v>
      </c>
      <c r="J48" s="22">
        <f t="shared" si="14"/>
        <v>0.91034482758620705</v>
      </c>
      <c r="K48" s="22">
        <f t="shared" si="15"/>
        <v>0.917241379310345</v>
      </c>
      <c r="L48" s="22">
        <f t="shared" si="16"/>
        <v>0.92413793103448283</v>
      </c>
      <c r="M48" s="58">
        <f t="shared" si="17"/>
        <v>0.92413793103448283</v>
      </c>
      <c r="N48" s="8"/>
      <c r="O48" s="8"/>
      <c r="P48" s="8"/>
      <c r="Q48" s="8"/>
      <c r="R48" s="8"/>
      <c r="S48" s="8"/>
      <c r="T48" s="8"/>
      <c r="U48" s="8"/>
      <c r="V48" s="8"/>
      <c r="W48" s="8"/>
      <c r="X48" s="8"/>
    </row>
    <row r="49" spans="1:24">
      <c r="A49" s="21" t="s">
        <v>268</v>
      </c>
      <c r="B49" s="22">
        <f t="shared" si="6"/>
        <v>0.89333333333333342</v>
      </c>
      <c r="C49" s="22">
        <f t="shared" si="7"/>
        <v>0.88</v>
      </c>
      <c r="D49" s="22">
        <f t="shared" si="8"/>
        <v>0.8666666666666667</v>
      </c>
      <c r="E49" s="22">
        <f t="shared" si="9"/>
        <v>0.85333333333333339</v>
      </c>
      <c r="F49" s="22">
        <f t="shared" si="10"/>
        <v>0.84</v>
      </c>
      <c r="G49" s="22">
        <f t="shared" si="11"/>
        <v>0.82666666666666666</v>
      </c>
      <c r="H49" s="22">
        <f t="shared" si="12"/>
        <v>0.79999999999999993</v>
      </c>
      <c r="I49" s="22">
        <f t="shared" si="13"/>
        <v>0.78666666666666663</v>
      </c>
      <c r="J49" s="22">
        <f t="shared" si="14"/>
        <v>0.79999999999999993</v>
      </c>
      <c r="K49" s="22">
        <f t="shared" si="15"/>
        <v>0.81333333333333335</v>
      </c>
      <c r="L49" s="22">
        <f t="shared" si="16"/>
        <v>0.80666666666666664</v>
      </c>
      <c r="M49" s="58">
        <f t="shared" si="17"/>
        <v>0.81333333333333335</v>
      </c>
      <c r="N49" s="8"/>
      <c r="O49" s="8"/>
      <c r="P49" s="8"/>
      <c r="Q49" s="8"/>
      <c r="R49" s="8"/>
      <c r="S49" s="8"/>
      <c r="T49" s="8"/>
      <c r="U49" s="8"/>
      <c r="V49" s="8"/>
      <c r="W49" s="8"/>
      <c r="X49" s="8"/>
    </row>
    <row r="50" spans="1:24">
      <c r="A50" s="21" t="s">
        <v>269</v>
      </c>
      <c r="B50" s="22">
        <f t="shared" si="6"/>
        <v>0.71499999999999986</v>
      </c>
      <c r="C50" s="22">
        <f t="shared" si="7"/>
        <v>0.71999999999999986</v>
      </c>
      <c r="D50" s="22">
        <f t="shared" si="8"/>
        <v>0.72499999999999987</v>
      </c>
      <c r="E50" s="22">
        <f t="shared" si="9"/>
        <v>0.72999999999999987</v>
      </c>
      <c r="F50" s="22">
        <f t="shared" si="10"/>
        <v>0.73499999999999988</v>
      </c>
      <c r="G50" s="22">
        <f t="shared" si="11"/>
        <v>0.73999999999999988</v>
      </c>
      <c r="H50" s="22">
        <f t="shared" si="12"/>
        <v>0.74999999999999989</v>
      </c>
      <c r="I50" s="22">
        <f t="shared" si="13"/>
        <v>0.75499999999999989</v>
      </c>
      <c r="J50" s="22">
        <f t="shared" si="14"/>
        <v>0.7599999999999999</v>
      </c>
      <c r="K50" s="22">
        <f t="shared" si="15"/>
        <v>0.7649999999999999</v>
      </c>
      <c r="L50" s="22">
        <f t="shared" si="16"/>
        <v>0.77499999999999991</v>
      </c>
      <c r="M50" s="58">
        <f t="shared" si="17"/>
        <v>0.77999999999999992</v>
      </c>
      <c r="N50" s="8"/>
      <c r="O50" s="8"/>
      <c r="P50" s="8"/>
      <c r="Q50" s="8"/>
      <c r="R50" s="8"/>
      <c r="S50" s="8"/>
      <c r="T50" s="8"/>
      <c r="U50" s="8"/>
      <c r="V50" s="8"/>
      <c r="W50" s="8"/>
      <c r="X50" s="8"/>
    </row>
    <row r="51" spans="1:24">
      <c r="A51" s="21" t="s">
        <v>271</v>
      </c>
      <c r="B51" s="22">
        <f t="shared" si="6"/>
        <v>0.7</v>
      </c>
      <c r="C51" s="22">
        <f t="shared" si="7"/>
        <v>0.7</v>
      </c>
      <c r="D51" s="22">
        <f t="shared" si="8"/>
        <v>0.72</v>
      </c>
      <c r="E51" s="22">
        <f t="shared" si="9"/>
        <v>0.72</v>
      </c>
      <c r="F51" s="22">
        <f t="shared" si="10"/>
        <v>0.74</v>
      </c>
      <c r="G51" s="22">
        <f t="shared" si="11"/>
        <v>0.74</v>
      </c>
      <c r="H51" s="22">
        <f t="shared" si="12"/>
        <v>0.76</v>
      </c>
      <c r="I51" s="22">
        <f t="shared" si="13"/>
        <v>0.76</v>
      </c>
      <c r="J51" s="22">
        <f t="shared" si="14"/>
        <v>0.78</v>
      </c>
      <c r="K51" s="22">
        <f t="shared" si="15"/>
        <v>0.78</v>
      </c>
      <c r="L51" s="22">
        <f t="shared" si="16"/>
        <v>0.76</v>
      </c>
      <c r="M51" s="58">
        <f t="shared" si="17"/>
        <v>0.76</v>
      </c>
      <c r="N51" s="8"/>
      <c r="O51" s="8"/>
      <c r="P51" s="8"/>
      <c r="Q51" s="8"/>
      <c r="R51" s="8"/>
      <c r="S51" s="8"/>
      <c r="T51" s="8"/>
      <c r="U51" s="8"/>
      <c r="V51" s="8"/>
      <c r="W51" s="8"/>
      <c r="X51" s="8"/>
    </row>
    <row r="52" spans="1:24">
      <c r="A52" s="21" t="s">
        <v>272</v>
      </c>
      <c r="B52" s="22">
        <f t="shared" si="6"/>
        <v>0.97021276595744688</v>
      </c>
      <c r="C52" s="22">
        <f t="shared" si="7"/>
        <v>0.97234042553191502</v>
      </c>
      <c r="D52" s="22">
        <f t="shared" si="8"/>
        <v>0.97446808510638305</v>
      </c>
      <c r="E52" s="22">
        <f t="shared" si="9"/>
        <v>0.97765957446808516</v>
      </c>
      <c r="F52" s="22">
        <f t="shared" si="10"/>
        <v>0.98085106382978737</v>
      </c>
      <c r="G52" s="22">
        <f t="shared" si="11"/>
        <v>0.98404255319148948</v>
      </c>
      <c r="H52" s="22">
        <f t="shared" si="12"/>
        <v>0.98829787234042565</v>
      </c>
      <c r="I52" s="22">
        <f t="shared" si="13"/>
        <v>0.99255319148936183</v>
      </c>
      <c r="J52" s="22">
        <f t="shared" si="14"/>
        <v>0.99680851063829801</v>
      </c>
      <c r="K52" s="22">
        <f t="shared" si="15"/>
        <v>1</v>
      </c>
      <c r="L52" s="22">
        <f t="shared" si="16"/>
        <v>1.0031914893617022</v>
      </c>
      <c r="M52" s="58">
        <f t="shared" si="17"/>
        <v>1.0053191489361701</v>
      </c>
      <c r="N52" s="8"/>
      <c r="O52" s="8"/>
      <c r="P52" s="8"/>
      <c r="Q52" s="8"/>
      <c r="R52" s="8"/>
      <c r="S52" s="8"/>
      <c r="T52" s="8"/>
      <c r="U52" s="8"/>
      <c r="V52" s="8"/>
      <c r="W52" s="8"/>
      <c r="X52" s="8"/>
    </row>
    <row r="53" spans="1:24">
      <c r="A53" s="21" t="s">
        <v>274</v>
      </c>
      <c r="B53" s="22">
        <f t="shared" si="6"/>
        <v>0.60666666666666669</v>
      </c>
      <c r="C53" s="22">
        <f t="shared" si="7"/>
        <v>0.6133333333333334</v>
      </c>
      <c r="D53" s="22">
        <f t="shared" si="8"/>
        <v>0.62333333333333341</v>
      </c>
      <c r="E53" s="22">
        <f t="shared" si="9"/>
        <v>0.63333333333333341</v>
      </c>
      <c r="F53" s="22">
        <f t="shared" si="10"/>
        <v>0.64666666666666672</v>
      </c>
      <c r="G53" s="22">
        <f t="shared" si="11"/>
        <v>0.66</v>
      </c>
      <c r="H53" s="22">
        <f t="shared" si="12"/>
        <v>0.67666666666666675</v>
      </c>
      <c r="I53" s="22">
        <f t="shared" si="13"/>
        <v>0.69</v>
      </c>
      <c r="J53" s="22">
        <f t="shared" si="14"/>
        <v>0.70333333333333337</v>
      </c>
      <c r="K53" s="22">
        <f t="shared" si="15"/>
        <v>0.71666666666666667</v>
      </c>
      <c r="L53" s="22">
        <f t="shared" si="16"/>
        <v>0.72666666666666668</v>
      </c>
      <c r="M53" s="58">
        <f t="shared" si="17"/>
        <v>0.73333333333333339</v>
      </c>
      <c r="N53" s="8"/>
      <c r="O53" s="8"/>
      <c r="P53" s="8"/>
      <c r="Q53" s="8"/>
      <c r="R53" s="8"/>
      <c r="S53" s="8"/>
      <c r="T53" s="8"/>
      <c r="U53" s="8"/>
      <c r="V53" s="8"/>
      <c r="W53" s="8"/>
      <c r="X53" s="8"/>
    </row>
    <row r="54" spans="1:24">
      <c r="A54" s="21" t="s">
        <v>275</v>
      </c>
      <c r="B54" s="22">
        <f t="shared" si="6"/>
        <v>0.91388888888888897</v>
      </c>
      <c r="C54" s="22">
        <f t="shared" si="7"/>
        <v>0.90833333333333344</v>
      </c>
      <c r="D54" s="22">
        <f t="shared" si="8"/>
        <v>0.90277777777777779</v>
      </c>
      <c r="E54" s="22">
        <f t="shared" si="9"/>
        <v>0.89722222222222225</v>
      </c>
      <c r="F54" s="22">
        <f t="shared" si="10"/>
        <v>0.88888888888888895</v>
      </c>
      <c r="G54" s="22">
        <f t="shared" si="11"/>
        <v>0.88333333333333341</v>
      </c>
      <c r="H54" s="22">
        <f t="shared" si="12"/>
        <v>0.875</v>
      </c>
      <c r="I54" s="22">
        <f t="shared" si="13"/>
        <v>0.86944444444444446</v>
      </c>
      <c r="J54" s="22">
        <f t="shared" si="14"/>
        <v>0.8666666666666667</v>
      </c>
      <c r="K54" s="22">
        <f t="shared" si="15"/>
        <v>0.86388888888888893</v>
      </c>
      <c r="L54" s="22">
        <f t="shared" si="16"/>
        <v>0.86111111111111116</v>
      </c>
      <c r="M54" s="58">
        <f t="shared" si="17"/>
        <v>0.86111111111111116</v>
      </c>
      <c r="N54" s="8"/>
      <c r="O54" s="8"/>
      <c r="P54" s="8"/>
      <c r="Q54" s="8"/>
      <c r="R54" s="8"/>
      <c r="S54" s="8"/>
      <c r="T54" s="8"/>
      <c r="U54" s="8"/>
      <c r="V54" s="8"/>
      <c r="W54" s="8"/>
      <c r="X54" s="8"/>
    </row>
    <row r="55" spans="1:24">
      <c r="A55" s="21" t="s">
        <v>277</v>
      </c>
      <c r="B55" s="22">
        <f t="shared" si="6"/>
        <v>0.94947368421052636</v>
      </c>
      <c r="C55" s="22">
        <f t="shared" si="7"/>
        <v>0.94736842105263164</v>
      </c>
      <c r="D55" s="22">
        <f t="shared" si="8"/>
        <v>0.9442105263157895</v>
      </c>
      <c r="E55" s="22">
        <f t="shared" si="9"/>
        <v>0.94105263157894747</v>
      </c>
      <c r="F55" s="22">
        <f t="shared" si="10"/>
        <v>0.93684210526315792</v>
      </c>
      <c r="G55" s="22">
        <f t="shared" si="11"/>
        <v>0.93368421052631589</v>
      </c>
      <c r="H55" s="22">
        <f t="shared" si="12"/>
        <v>0.93052631578947376</v>
      </c>
      <c r="I55" s="22">
        <f t="shared" si="13"/>
        <v>0.92842105263157904</v>
      </c>
      <c r="J55" s="22">
        <f t="shared" si="14"/>
        <v>0.92947368421052634</v>
      </c>
      <c r="K55" s="22">
        <f t="shared" si="15"/>
        <v>0.93052631578947376</v>
      </c>
      <c r="L55" s="22">
        <f t="shared" si="16"/>
        <v>0.93157894736842106</v>
      </c>
      <c r="M55" s="58">
        <f t="shared" si="17"/>
        <v>0.93157894736842106</v>
      </c>
      <c r="N55" s="8"/>
      <c r="O55" s="8"/>
      <c r="P55" s="8"/>
      <c r="Q55" s="8"/>
      <c r="R55" s="8"/>
      <c r="S55" s="8"/>
      <c r="T55" s="8"/>
      <c r="U55" s="8"/>
      <c r="V55" s="8"/>
      <c r="W55" s="8"/>
      <c r="X55" s="8"/>
    </row>
    <row r="56" spans="1:24">
      <c r="A56" s="21" t="s">
        <v>278</v>
      </c>
      <c r="B56" s="22">
        <f t="shared" si="6"/>
        <v>0.92266666666666663</v>
      </c>
      <c r="C56" s="22">
        <f t="shared" si="7"/>
        <v>0.91999999999999993</v>
      </c>
      <c r="D56" s="22">
        <f t="shared" si="8"/>
        <v>0.91333333333333344</v>
      </c>
      <c r="E56" s="22">
        <f t="shared" si="9"/>
        <v>0.90666666666666673</v>
      </c>
      <c r="F56" s="22">
        <f t="shared" si="10"/>
        <v>0.9</v>
      </c>
      <c r="G56" s="22">
        <f t="shared" si="11"/>
        <v>0.89333333333333342</v>
      </c>
      <c r="H56" s="22">
        <f t="shared" si="12"/>
        <v>0.88666666666666671</v>
      </c>
      <c r="I56" s="22">
        <f t="shared" si="13"/>
        <v>0.88266666666666671</v>
      </c>
      <c r="J56" s="22">
        <f t="shared" si="14"/>
        <v>0.88533333333333342</v>
      </c>
      <c r="K56" s="22">
        <f t="shared" si="15"/>
        <v>0.88800000000000001</v>
      </c>
      <c r="L56" s="22">
        <f t="shared" si="16"/>
        <v>0.89066666666666672</v>
      </c>
      <c r="M56" s="58">
        <f t="shared" si="17"/>
        <v>0.89333333333333342</v>
      </c>
      <c r="N56" s="8"/>
      <c r="O56" s="8"/>
      <c r="P56" s="8"/>
      <c r="Q56" s="8"/>
      <c r="R56" s="8"/>
      <c r="S56" s="8"/>
      <c r="T56" s="8"/>
      <c r="U56" s="8"/>
      <c r="V56" s="8"/>
      <c r="W56" s="8"/>
      <c r="X56" s="8"/>
    </row>
    <row r="57" spans="1:24">
      <c r="A57" s="21" t="s">
        <v>279</v>
      </c>
      <c r="B57" s="22">
        <f t="shared" si="6"/>
        <v>0.80645161290322587</v>
      </c>
      <c r="C57" s="22">
        <f t="shared" si="7"/>
        <v>0.78125</v>
      </c>
      <c r="D57" s="22">
        <f t="shared" si="8"/>
        <v>0.75757575757575757</v>
      </c>
      <c r="E57" s="22">
        <f t="shared" si="9"/>
        <v>0.73529411764705876</v>
      </c>
      <c r="F57" s="22">
        <f t="shared" si="10"/>
        <v>0.7142857142857143</v>
      </c>
      <c r="G57" s="22">
        <f t="shared" si="11"/>
        <v>0.69444444444444453</v>
      </c>
      <c r="H57" s="22">
        <f t="shared" si="12"/>
        <v>0.65789473684210531</v>
      </c>
      <c r="I57" s="22">
        <f t="shared" si="13"/>
        <v>0.64102564102564108</v>
      </c>
      <c r="J57" s="22">
        <f t="shared" si="14"/>
        <v>0.64102564102564108</v>
      </c>
      <c r="K57" s="22">
        <f t="shared" si="15"/>
        <v>0.65789473684210531</v>
      </c>
      <c r="L57" s="22">
        <f t="shared" si="16"/>
        <v>0.65789473684210531</v>
      </c>
      <c r="M57" s="58">
        <f t="shared" si="17"/>
        <v>0.65789473684210531</v>
      </c>
      <c r="N57" s="8"/>
      <c r="O57" s="8"/>
      <c r="P57" s="8"/>
      <c r="Q57" s="8"/>
      <c r="R57" s="8"/>
      <c r="S57" s="8"/>
      <c r="T57" s="8"/>
      <c r="U57" s="8"/>
      <c r="V57" s="8"/>
      <c r="W57" s="8"/>
      <c r="X57" s="8"/>
    </row>
    <row r="58" spans="1:24">
      <c r="A58" s="21" t="s">
        <v>281</v>
      </c>
      <c r="B58" s="22">
        <f t="shared" si="6"/>
        <v>0.74468085106382986</v>
      </c>
      <c r="C58" s="22">
        <f t="shared" si="7"/>
        <v>0.72916666666666674</v>
      </c>
      <c r="D58" s="22">
        <f t="shared" si="8"/>
        <v>0.70707070707070707</v>
      </c>
      <c r="E58" s="22">
        <f t="shared" si="9"/>
        <v>0.68627450980392168</v>
      </c>
      <c r="F58" s="22">
        <f t="shared" si="10"/>
        <v>0.66037735849056611</v>
      </c>
      <c r="G58" s="22">
        <f t="shared" si="11"/>
        <v>0.63636363636363646</v>
      </c>
      <c r="H58" s="22">
        <f t="shared" si="12"/>
        <v>0.61403508771929827</v>
      </c>
      <c r="I58" s="22">
        <f t="shared" si="13"/>
        <v>0.60344827586206895</v>
      </c>
      <c r="J58" s="22">
        <f t="shared" si="14"/>
        <v>0.60869565217391308</v>
      </c>
      <c r="K58" s="22">
        <f t="shared" si="15"/>
        <v>0.61403508771929827</v>
      </c>
      <c r="L58" s="22">
        <f t="shared" si="16"/>
        <v>0.61946902654867264</v>
      </c>
      <c r="M58" s="58">
        <f t="shared" si="17"/>
        <v>0.625</v>
      </c>
      <c r="N58" s="8"/>
      <c r="O58" s="8"/>
      <c r="P58" s="8"/>
      <c r="Q58" s="8"/>
      <c r="R58" s="8"/>
      <c r="S58" s="8"/>
      <c r="T58" s="8"/>
      <c r="U58" s="8"/>
      <c r="V58" s="8"/>
      <c r="W58" s="8"/>
      <c r="X58" s="8"/>
    </row>
    <row r="59" spans="1:24">
      <c r="A59" s="21" t="s">
        <v>282</v>
      </c>
      <c r="B59" s="22">
        <f t="shared" si="6"/>
        <v>0.87647058823529411</v>
      </c>
      <c r="C59" s="22">
        <f t="shared" si="7"/>
        <v>0.87058823529411766</v>
      </c>
      <c r="D59" s="22">
        <f t="shared" si="8"/>
        <v>0.86470588235294121</v>
      </c>
      <c r="E59" s="22">
        <f t="shared" si="9"/>
        <v>0.85647058823529409</v>
      </c>
      <c r="F59" s="22">
        <f t="shared" si="10"/>
        <v>0.84705882352941175</v>
      </c>
      <c r="G59" s="22">
        <f t="shared" si="11"/>
        <v>0.8411764705882353</v>
      </c>
      <c r="H59" s="22">
        <f t="shared" si="12"/>
        <v>0.82941176470588229</v>
      </c>
      <c r="I59" s="22">
        <f t="shared" si="13"/>
        <v>0.82352941176470584</v>
      </c>
      <c r="J59" s="22">
        <f t="shared" si="14"/>
        <v>0.82705882352941174</v>
      </c>
      <c r="K59" s="22">
        <f t="shared" si="15"/>
        <v>0.83176470588235296</v>
      </c>
      <c r="L59" s="22">
        <f t="shared" si="16"/>
        <v>0.83529411764705885</v>
      </c>
      <c r="M59" s="58">
        <f t="shared" si="17"/>
        <v>0.83529411764705885</v>
      </c>
      <c r="N59" s="8"/>
      <c r="O59" s="8"/>
      <c r="P59" s="8"/>
      <c r="Q59" s="8"/>
      <c r="R59" s="8"/>
      <c r="S59" s="8"/>
      <c r="T59" s="8"/>
      <c r="U59" s="8"/>
      <c r="V59" s="8"/>
      <c r="W59" s="8"/>
      <c r="X59" s="8"/>
    </row>
    <row r="60" spans="1:24">
      <c r="A60" s="21" t="s">
        <v>283</v>
      </c>
      <c r="B60" s="22">
        <f t="shared" si="6"/>
        <v>0.93894736842105264</v>
      </c>
      <c r="C60" s="22">
        <f t="shared" si="7"/>
        <v>0.93578947368421062</v>
      </c>
      <c r="D60" s="22">
        <f t="shared" si="8"/>
        <v>0.93157894736842106</v>
      </c>
      <c r="E60" s="22">
        <f t="shared" si="9"/>
        <v>0.9263157894736842</v>
      </c>
      <c r="F60" s="22">
        <f t="shared" si="10"/>
        <v>0.92105263157894746</v>
      </c>
      <c r="G60" s="22">
        <f t="shared" si="11"/>
        <v>0.9157894736842106</v>
      </c>
      <c r="H60" s="22">
        <f t="shared" si="12"/>
        <v>0.91052631578947374</v>
      </c>
      <c r="I60" s="22">
        <f t="shared" si="13"/>
        <v>0.90526315789473688</v>
      </c>
      <c r="J60" s="22">
        <f t="shared" si="14"/>
        <v>0.90315789473684216</v>
      </c>
      <c r="K60" s="22">
        <f t="shared" si="15"/>
        <v>0.90421052631578946</v>
      </c>
      <c r="L60" s="22">
        <f t="shared" si="16"/>
        <v>0.90526315789473688</v>
      </c>
      <c r="M60" s="58">
        <f t="shared" si="17"/>
        <v>0.90526315789473688</v>
      </c>
      <c r="N60" s="8"/>
      <c r="O60" s="8"/>
      <c r="P60" s="8"/>
      <c r="Q60" s="8"/>
      <c r="R60" s="8"/>
      <c r="S60" s="8"/>
      <c r="T60" s="8"/>
      <c r="U60" s="8"/>
      <c r="V60" s="8"/>
      <c r="W60" s="8"/>
      <c r="X60" s="8"/>
    </row>
    <row r="61" spans="1:24">
      <c r="A61" s="21" t="s">
        <v>284</v>
      </c>
      <c r="B61" s="22">
        <f t="shared" si="6"/>
        <v>0.90909090909090906</v>
      </c>
      <c r="C61" s="22">
        <f t="shared" si="7"/>
        <v>0.89743589743589747</v>
      </c>
      <c r="D61" s="22">
        <f t="shared" si="8"/>
        <v>0.88607594936708856</v>
      </c>
      <c r="E61" s="22">
        <f t="shared" si="9"/>
        <v>0.875</v>
      </c>
      <c r="F61" s="22">
        <f t="shared" si="10"/>
        <v>0.86419753086419748</v>
      </c>
      <c r="G61" s="22">
        <f t="shared" si="11"/>
        <v>0.85365853658536583</v>
      </c>
      <c r="H61" s="22">
        <f t="shared" si="12"/>
        <v>0.83333333333333337</v>
      </c>
      <c r="I61" s="22">
        <f t="shared" si="13"/>
        <v>0.82352941176470584</v>
      </c>
      <c r="J61" s="22">
        <f t="shared" si="14"/>
        <v>0.82352941176470584</v>
      </c>
      <c r="K61" s="22">
        <f t="shared" si="15"/>
        <v>0.83333333333333337</v>
      </c>
      <c r="L61" s="22">
        <f t="shared" si="16"/>
        <v>0.84337349397590367</v>
      </c>
      <c r="M61" s="58">
        <f t="shared" si="17"/>
        <v>0.85365853658536583</v>
      </c>
      <c r="N61" s="8"/>
      <c r="O61" s="8"/>
      <c r="P61" s="8"/>
      <c r="Q61" s="8"/>
      <c r="R61" s="8"/>
      <c r="S61" s="8"/>
      <c r="T61" s="8"/>
      <c r="U61" s="8"/>
      <c r="V61" s="8"/>
      <c r="W61" s="8"/>
      <c r="X61" s="8"/>
    </row>
    <row r="62" spans="1:24">
      <c r="A62" s="21" t="s">
        <v>285</v>
      </c>
      <c r="B62" s="22">
        <f t="shared" si="6"/>
        <v>0.8</v>
      </c>
      <c r="C62" s="22">
        <f t="shared" si="7"/>
        <v>0.76190476190476186</v>
      </c>
      <c r="D62" s="22">
        <f t="shared" si="8"/>
        <v>0.72727272727272729</v>
      </c>
      <c r="E62" s="22">
        <f t="shared" si="9"/>
        <v>0.69565217391304346</v>
      </c>
      <c r="F62" s="22">
        <f t="shared" si="10"/>
        <v>0.66666666666666663</v>
      </c>
      <c r="G62" s="22">
        <f t="shared" si="11"/>
        <v>0.61538461538461542</v>
      </c>
      <c r="H62" s="22">
        <f t="shared" si="12"/>
        <v>0.5714285714285714</v>
      </c>
      <c r="I62" s="22">
        <f t="shared" si="13"/>
        <v>0.53333333333333333</v>
      </c>
      <c r="J62" s="22">
        <f t="shared" si="14"/>
        <v>0.53333333333333333</v>
      </c>
      <c r="K62" s="22">
        <f t="shared" si="15"/>
        <v>0.55172413793103448</v>
      </c>
      <c r="L62" s="22">
        <f t="shared" si="16"/>
        <v>0.56338028169014087</v>
      </c>
      <c r="M62" s="58">
        <f t="shared" si="17"/>
        <v>0.5714285714285714</v>
      </c>
      <c r="N62" s="8"/>
      <c r="O62" s="8"/>
      <c r="P62" s="8"/>
      <c r="Q62" s="8"/>
      <c r="R62" s="8"/>
      <c r="S62" s="8"/>
      <c r="T62" s="8"/>
      <c r="U62" s="8"/>
      <c r="V62" s="8"/>
      <c r="W62" s="8"/>
      <c r="X62" s="8"/>
    </row>
    <row r="63" spans="1:24">
      <c r="A63" s="21" t="s">
        <v>287</v>
      </c>
      <c r="B63" s="22">
        <f t="shared" si="6"/>
        <v>0.89166666666666672</v>
      </c>
      <c r="C63" s="22">
        <f t="shared" si="7"/>
        <v>0.90277777777777779</v>
      </c>
      <c r="D63" s="22">
        <f t="shared" si="8"/>
        <v>0.91388888888888897</v>
      </c>
      <c r="E63" s="22">
        <f t="shared" si="9"/>
        <v>0.92361111111111116</v>
      </c>
      <c r="F63" s="22">
        <f t="shared" si="10"/>
        <v>0.93194444444444458</v>
      </c>
      <c r="G63" s="22">
        <f t="shared" si="11"/>
        <v>0.94166666666666676</v>
      </c>
      <c r="H63" s="22">
        <f t="shared" si="12"/>
        <v>0.95000000000000007</v>
      </c>
      <c r="I63" s="22">
        <f t="shared" si="13"/>
        <v>0.95972222222222214</v>
      </c>
      <c r="J63" s="22">
        <f t="shared" si="14"/>
        <v>0.97222222222222221</v>
      </c>
      <c r="K63" s="22">
        <f t="shared" si="15"/>
        <v>0.98749999999999993</v>
      </c>
      <c r="L63" s="22">
        <f t="shared" si="16"/>
        <v>1.0027777777777778</v>
      </c>
      <c r="M63" s="58">
        <f t="shared" si="17"/>
        <v>1.0138888888888888</v>
      </c>
      <c r="N63" s="8"/>
      <c r="O63" s="8"/>
      <c r="P63" s="8"/>
      <c r="Q63" s="8"/>
      <c r="R63" s="8"/>
      <c r="S63" s="8"/>
      <c r="T63" s="8"/>
      <c r="U63" s="8"/>
      <c r="V63" s="8"/>
      <c r="W63" s="8"/>
      <c r="X63" s="8"/>
    </row>
    <row r="64" spans="1:24">
      <c r="A64" s="21" t="s">
        <v>288</v>
      </c>
      <c r="B64" s="22">
        <f t="shared" si="6"/>
        <v>0.76</v>
      </c>
      <c r="C64" s="22">
        <f t="shared" si="7"/>
        <v>0.76444444444444437</v>
      </c>
      <c r="D64" s="22">
        <f t="shared" si="8"/>
        <v>0.76888888888888884</v>
      </c>
      <c r="E64" s="22">
        <f t="shared" si="9"/>
        <v>0.77444444444444438</v>
      </c>
      <c r="F64" s="22">
        <f t="shared" si="10"/>
        <v>0.77999999999999992</v>
      </c>
      <c r="G64" s="22">
        <f t="shared" si="11"/>
        <v>0.78666666666666663</v>
      </c>
      <c r="H64" s="22">
        <f t="shared" si="12"/>
        <v>0.79222222222222216</v>
      </c>
      <c r="I64" s="22">
        <f t="shared" si="13"/>
        <v>0.7977777777777777</v>
      </c>
      <c r="J64" s="22">
        <f t="shared" si="14"/>
        <v>0.80222222222222217</v>
      </c>
      <c r="K64" s="22">
        <f t="shared" si="15"/>
        <v>0.80666666666666664</v>
      </c>
      <c r="L64" s="22">
        <f t="shared" si="16"/>
        <v>0.80999999999999994</v>
      </c>
      <c r="M64" s="58">
        <f t="shared" si="17"/>
        <v>0.81111111111111112</v>
      </c>
      <c r="N64" s="8"/>
      <c r="O64" s="8"/>
      <c r="P64" s="8"/>
      <c r="Q64" s="8"/>
      <c r="R64" s="8"/>
      <c r="S64" s="8"/>
      <c r="T64" s="8"/>
      <c r="U64" s="8"/>
      <c r="V64" s="8"/>
      <c r="W64" s="8"/>
      <c r="X64" s="8"/>
    </row>
    <row r="65" spans="1:24">
      <c r="A65" s="21" t="s">
        <v>290</v>
      </c>
      <c r="B65" s="22">
        <f t="shared" si="6"/>
        <v>0.46923076923076923</v>
      </c>
      <c r="C65" s="22">
        <f t="shared" si="7"/>
        <v>0.48461538461538461</v>
      </c>
      <c r="D65" s="22">
        <f t="shared" si="8"/>
        <v>0.5</v>
      </c>
      <c r="E65" s="22">
        <f t="shared" si="9"/>
        <v>0.51538461538461544</v>
      </c>
      <c r="F65" s="22">
        <f t="shared" si="10"/>
        <v>0.53076923076923066</v>
      </c>
      <c r="G65" s="22">
        <f t="shared" si="11"/>
        <v>0.5461538461538461</v>
      </c>
      <c r="H65" s="22">
        <f t="shared" si="12"/>
        <v>0.56153846153846154</v>
      </c>
      <c r="I65" s="22">
        <f t="shared" si="13"/>
        <v>0.57999999999999996</v>
      </c>
      <c r="J65" s="22">
        <f t="shared" si="14"/>
        <v>0.59846153846153849</v>
      </c>
      <c r="K65" s="22">
        <f t="shared" si="15"/>
        <v>0.61538461538461542</v>
      </c>
      <c r="L65" s="22">
        <f t="shared" si="16"/>
        <v>0.63230769230769224</v>
      </c>
      <c r="M65" s="58">
        <f t="shared" si="17"/>
        <v>0.64615384615384608</v>
      </c>
      <c r="N65" s="8"/>
      <c r="O65" s="8"/>
      <c r="P65" s="8"/>
      <c r="Q65" s="8"/>
      <c r="R65" s="8"/>
      <c r="S65" s="8"/>
      <c r="T65" s="8"/>
      <c r="U65" s="8"/>
      <c r="V65" s="8"/>
      <c r="W65" s="8"/>
      <c r="X65" s="8"/>
    </row>
    <row r="66" spans="1:24">
      <c r="A66" s="21" t="s">
        <v>292</v>
      </c>
      <c r="B66" s="22">
        <f t="shared" si="6"/>
        <v>0.75471698113207553</v>
      </c>
      <c r="C66" s="22">
        <f t="shared" si="7"/>
        <v>0.74766355140186924</v>
      </c>
      <c r="D66" s="22">
        <f t="shared" si="8"/>
        <v>0.73394495412844041</v>
      </c>
      <c r="E66" s="22">
        <f t="shared" si="9"/>
        <v>0.72072072072072069</v>
      </c>
      <c r="F66" s="22">
        <f t="shared" si="10"/>
        <v>0.70796460176991149</v>
      </c>
      <c r="G66" s="22">
        <f t="shared" si="11"/>
        <v>0.69565217391304346</v>
      </c>
      <c r="H66" s="22">
        <f t="shared" si="12"/>
        <v>0.67796610169491534</v>
      </c>
      <c r="I66" s="22">
        <f t="shared" si="13"/>
        <v>0.66666666666666674</v>
      </c>
      <c r="J66" s="22">
        <f t="shared" si="14"/>
        <v>0.65573770491803285</v>
      </c>
      <c r="K66" s="22">
        <f t="shared" si="15"/>
        <v>0.64516129032258063</v>
      </c>
      <c r="L66" s="22">
        <f t="shared" si="16"/>
        <v>0.64</v>
      </c>
      <c r="M66" s="58">
        <f t="shared" si="17"/>
        <v>0.64</v>
      </c>
      <c r="N66" s="8"/>
      <c r="O66" s="8"/>
      <c r="P66" s="8"/>
      <c r="Q66" s="8"/>
      <c r="R66" s="8"/>
      <c r="S66" s="8"/>
      <c r="T66" s="8"/>
      <c r="U66" s="8"/>
      <c r="V66" s="8"/>
      <c r="W66" s="8"/>
      <c r="X66" s="8"/>
    </row>
    <row r="67" spans="1:24">
      <c r="A67" s="21" t="s">
        <v>294</v>
      </c>
      <c r="B67" s="22">
        <f t="shared" si="6"/>
        <v>0.6097560975609756</v>
      </c>
      <c r="C67" s="22">
        <f t="shared" si="7"/>
        <v>0.64102564102564097</v>
      </c>
      <c r="D67" s="22">
        <f t="shared" si="8"/>
        <v>0.69444444444444442</v>
      </c>
      <c r="E67" s="22">
        <f t="shared" si="9"/>
        <v>0.73529411764705876</v>
      </c>
      <c r="F67" s="22">
        <f t="shared" si="10"/>
        <v>0.78125</v>
      </c>
      <c r="G67" s="22">
        <f t="shared" si="11"/>
        <v>0.83333333333333337</v>
      </c>
      <c r="H67" s="22">
        <f t="shared" si="12"/>
        <v>0.89285714285714279</v>
      </c>
      <c r="I67" s="22">
        <f t="shared" si="13"/>
        <v>0.92592592592592582</v>
      </c>
      <c r="J67" s="22">
        <f t="shared" si="14"/>
        <v>0.96153846153846145</v>
      </c>
      <c r="K67" s="22">
        <f t="shared" si="15"/>
        <v>1</v>
      </c>
      <c r="L67" s="22">
        <f t="shared" si="16"/>
        <v>1.0416666666666667</v>
      </c>
      <c r="M67" s="58">
        <f t="shared" si="17"/>
        <v>1.0416666666666667</v>
      </c>
      <c r="N67" s="8"/>
      <c r="O67" s="8"/>
      <c r="P67" s="8"/>
      <c r="Q67" s="8"/>
      <c r="R67" s="8"/>
      <c r="S67" s="8"/>
      <c r="T67" s="8"/>
      <c r="U67" s="8"/>
      <c r="V67" s="8"/>
      <c r="W67" s="8"/>
      <c r="X67" s="8"/>
    </row>
    <row r="68" spans="1:24">
      <c r="A68" s="21" t="s">
        <v>295</v>
      </c>
      <c r="B68" s="22">
        <f t="shared" si="6"/>
        <v>0.66666666666666663</v>
      </c>
      <c r="C68" s="22">
        <f t="shared" si="7"/>
        <v>0.6741573033707865</v>
      </c>
      <c r="D68" s="22">
        <f t="shared" si="8"/>
        <v>0.68965517241379304</v>
      </c>
      <c r="E68" s="22">
        <f t="shared" si="9"/>
        <v>0.69767441860465118</v>
      </c>
      <c r="F68" s="22">
        <f t="shared" si="10"/>
        <v>0.7142857142857143</v>
      </c>
      <c r="G68" s="22">
        <f t="shared" si="11"/>
        <v>0.72289156626506024</v>
      </c>
      <c r="H68" s="22">
        <f t="shared" si="12"/>
        <v>0.73170731707317072</v>
      </c>
      <c r="I68" s="22">
        <f t="shared" si="13"/>
        <v>0.7407407407407407</v>
      </c>
      <c r="J68" s="22">
        <f t="shared" si="14"/>
        <v>0.74999999999999989</v>
      </c>
      <c r="K68" s="22">
        <f t="shared" si="15"/>
        <v>0.7407407407407407</v>
      </c>
      <c r="L68" s="22">
        <f t="shared" si="16"/>
        <v>0.73170731707317072</v>
      </c>
      <c r="M68" s="58">
        <f t="shared" si="17"/>
        <v>0.73170731707317072</v>
      </c>
      <c r="N68" s="8"/>
      <c r="O68" s="8"/>
      <c r="P68" s="8"/>
      <c r="Q68" s="8"/>
      <c r="R68" s="8"/>
      <c r="S68" s="8"/>
      <c r="T68" s="8"/>
      <c r="U68" s="8"/>
      <c r="V68" s="8"/>
      <c r="W68" s="8"/>
      <c r="X68" s="8"/>
    </row>
    <row r="69" spans="1:24">
      <c r="A69" s="21" t="s">
        <v>297</v>
      </c>
      <c r="B69" s="22">
        <f t="shared" si="6"/>
        <v>0.83798882681564246</v>
      </c>
      <c r="C69" s="22">
        <f t="shared" si="7"/>
        <v>0.84507042253521136</v>
      </c>
      <c r="D69" s="22">
        <f t="shared" si="8"/>
        <v>0.85227272727272729</v>
      </c>
      <c r="E69" s="22">
        <f t="shared" si="9"/>
        <v>0.85959885386819479</v>
      </c>
      <c r="F69" s="22">
        <f t="shared" si="10"/>
        <v>0.86455331412103742</v>
      </c>
      <c r="G69" s="22">
        <f t="shared" si="11"/>
        <v>0.86956521739130432</v>
      </c>
      <c r="H69" s="22">
        <f t="shared" si="12"/>
        <v>0.87463556851311952</v>
      </c>
      <c r="I69" s="22">
        <f t="shared" si="13"/>
        <v>0.87719298245614041</v>
      </c>
      <c r="J69" s="22">
        <f t="shared" si="14"/>
        <v>0.87976539589442815</v>
      </c>
      <c r="K69" s="22">
        <f t="shared" si="15"/>
        <v>0.88235294117647056</v>
      </c>
      <c r="L69" s="22">
        <f t="shared" si="16"/>
        <v>0.88235294117647056</v>
      </c>
      <c r="M69" s="58">
        <f t="shared" si="17"/>
        <v>0.88235294117647056</v>
      </c>
      <c r="N69" s="8"/>
      <c r="O69" s="8"/>
      <c r="P69" s="8"/>
      <c r="Q69" s="8"/>
      <c r="R69" s="8"/>
      <c r="S69" s="8"/>
      <c r="T69" s="8"/>
      <c r="U69" s="8"/>
      <c r="V69" s="8"/>
      <c r="W69" s="8"/>
      <c r="X69" s="8"/>
    </row>
    <row r="70" spans="1:24">
      <c r="A70" s="25" t="s">
        <v>300</v>
      </c>
      <c r="B70" s="26">
        <f t="shared" si="6"/>
        <v>0.5444444444444444</v>
      </c>
      <c r="C70" s="26">
        <f t="shared" si="7"/>
        <v>0.55555555555555558</v>
      </c>
      <c r="D70" s="26">
        <f t="shared" si="8"/>
        <v>0.57333333333333336</v>
      </c>
      <c r="E70" s="26">
        <f t="shared" si="9"/>
        <v>0.59111111111111114</v>
      </c>
      <c r="F70" s="26">
        <f t="shared" si="10"/>
        <v>0.61111111111111116</v>
      </c>
      <c r="G70" s="26">
        <f t="shared" si="11"/>
        <v>0.62888888888888883</v>
      </c>
      <c r="H70" s="26">
        <f t="shared" si="12"/>
        <v>0.64666666666666661</v>
      </c>
      <c r="I70" s="26">
        <f t="shared" si="13"/>
        <v>0.66666666666666663</v>
      </c>
      <c r="J70" s="26">
        <f t="shared" si="14"/>
        <v>0.68222222222222217</v>
      </c>
      <c r="K70" s="26">
        <f t="shared" si="15"/>
        <v>0.69555555555555559</v>
      </c>
      <c r="L70" s="26">
        <f t="shared" si="16"/>
        <v>0.70666666666666667</v>
      </c>
      <c r="M70" s="59">
        <f t="shared" si="17"/>
        <v>0.71111111111111114</v>
      </c>
      <c r="N70" s="8"/>
      <c r="O70" s="8"/>
      <c r="P70" s="8"/>
      <c r="Q70" s="8"/>
      <c r="R70" s="8"/>
      <c r="S70" s="8"/>
      <c r="T70" s="8"/>
      <c r="U70" s="8"/>
      <c r="V70" s="8"/>
      <c r="W70" s="8"/>
      <c r="X70" s="8"/>
    </row>
    <row r="71" spans="1:24">
      <c r="A71" s="8"/>
      <c r="B71" s="8"/>
      <c r="C71" s="8"/>
      <c r="D71" s="8"/>
      <c r="E71" s="8"/>
      <c r="F71" s="8"/>
      <c r="G71" s="8"/>
      <c r="H71" s="8"/>
      <c r="I71" s="8"/>
      <c r="J71" s="8"/>
      <c r="K71" s="8"/>
      <c r="L71" s="8"/>
      <c r="M71" s="8"/>
      <c r="N71" s="8"/>
      <c r="O71" s="8"/>
      <c r="P71" s="8"/>
      <c r="Q71" s="8"/>
      <c r="R71" s="8"/>
      <c r="S71" s="8"/>
      <c r="T71" s="8"/>
      <c r="U71" s="8"/>
      <c r="V71" s="8"/>
      <c r="W71" s="8"/>
      <c r="X71" s="8"/>
    </row>
    <row r="72" spans="1:24" ht="13.4" customHeight="1">
      <c r="A72" s="155" t="s">
        <v>306</v>
      </c>
      <c r="B72" s="155"/>
      <c r="C72" s="155"/>
      <c r="D72" s="155"/>
      <c r="E72" s="155"/>
      <c r="F72" s="155"/>
      <c r="G72" s="155"/>
      <c r="H72" s="155"/>
      <c r="I72" s="155"/>
      <c r="J72" s="155"/>
      <c r="K72" s="155"/>
      <c r="L72" s="155"/>
      <c r="M72" s="155"/>
      <c r="N72" s="155"/>
      <c r="O72" s="155"/>
      <c r="P72" s="155"/>
      <c r="Q72" s="155"/>
      <c r="R72" s="155"/>
      <c r="S72" s="155"/>
      <c r="T72" s="155"/>
      <c r="U72" s="155"/>
      <c r="V72" s="155"/>
      <c r="W72" s="155"/>
      <c r="X72" s="155"/>
    </row>
    <row r="73" spans="1:24">
      <c r="A73" s="8"/>
      <c r="B73" s="8"/>
      <c r="C73" s="8"/>
      <c r="D73" s="8"/>
      <c r="E73" s="8"/>
      <c r="F73" s="8"/>
      <c r="G73" s="8"/>
      <c r="H73" s="8"/>
      <c r="I73" s="8"/>
      <c r="J73" s="8"/>
      <c r="K73" s="8"/>
      <c r="L73" s="8"/>
      <c r="M73" s="8"/>
      <c r="N73" s="8"/>
      <c r="O73" s="8"/>
      <c r="P73" s="8"/>
      <c r="Q73" s="8"/>
      <c r="R73" s="8"/>
      <c r="S73" s="8"/>
      <c r="T73" s="8"/>
      <c r="U73" s="8"/>
      <c r="V73" s="8"/>
      <c r="W73" s="8"/>
      <c r="X73" s="8"/>
    </row>
    <row r="74" spans="1:24">
      <c r="A74" s="8"/>
      <c r="B74" s="8"/>
      <c r="C74" s="8"/>
      <c r="D74" s="8"/>
      <c r="E74" s="8"/>
      <c r="F74" s="8"/>
      <c r="G74" s="8"/>
      <c r="H74" s="8"/>
      <c r="I74" s="8"/>
      <c r="J74" s="8"/>
      <c r="K74" s="8"/>
      <c r="L74" s="8"/>
      <c r="M74" s="8"/>
      <c r="N74" s="8"/>
      <c r="O74" s="8"/>
      <c r="P74" s="8"/>
      <c r="Q74" s="8"/>
      <c r="R74" s="8"/>
      <c r="S74" s="8"/>
      <c r="T74" s="8"/>
      <c r="U74" s="8"/>
      <c r="V74" s="8"/>
      <c r="W74" s="8"/>
      <c r="X74" s="8"/>
    </row>
    <row r="75" spans="1:24">
      <c r="A75" s="8"/>
      <c r="B75" s="8"/>
      <c r="C75" s="8"/>
      <c r="D75" s="8"/>
      <c r="E75" s="8"/>
      <c r="F75" s="8"/>
      <c r="G75" s="8"/>
      <c r="H75" s="8"/>
      <c r="I75" s="8"/>
      <c r="J75" s="8"/>
      <c r="K75" s="8"/>
      <c r="L75" s="8"/>
      <c r="M75" s="8"/>
      <c r="N75" s="8"/>
      <c r="O75" s="8"/>
      <c r="P75" s="8"/>
      <c r="Q75" s="8"/>
      <c r="R75" s="8"/>
      <c r="S75" s="8"/>
      <c r="T75" s="8"/>
      <c r="U75" s="8"/>
      <c r="V75" s="8"/>
      <c r="W75" s="8"/>
      <c r="X75" s="8"/>
    </row>
  </sheetData>
  <mergeCells count="16">
    <mergeCell ref="P7:S9"/>
    <mergeCell ref="U6:X9"/>
    <mergeCell ref="A11:X11"/>
    <mergeCell ref="A40:X40"/>
    <mergeCell ref="A72:X72"/>
    <mergeCell ref="A7:D9"/>
    <mergeCell ref="F6:I6"/>
    <mergeCell ref="F7:I9"/>
    <mergeCell ref="K6:N6"/>
    <mergeCell ref="K7:N9"/>
    <mergeCell ref="A1:F1"/>
    <mergeCell ref="G1:X1"/>
    <mergeCell ref="A2:X2"/>
    <mergeCell ref="A3:X3"/>
    <mergeCell ref="A6:D6"/>
    <mergeCell ref="P6:S6"/>
  </mergeCells>
  <conditionalFormatting sqref="U14:U37">
    <cfRule type="colorScale" priority="1">
      <colorScale>
        <cfvo type="min"/>
        <cfvo type="percentile" val="50"/>
        <cfvo type="max"/>
        <color rgb="FFF7DDDD"/>
        <color rgb="FFF7EACB"/>
        <color rgb="FFDCEFE5"/>
      </colorScale>
    </cfRule>
  </conditionalFormatting>
  <conditionalFormatting sqref="V14:V37">
    <cfRule type="expression" dxfId="13" priority="2">
      <formula>V14="Green"</formula>
    </cfRule>
    <cfRule type="expression" dxfId="12" priority="3">
      <formula>V14="Amber"</formula>
    </cfRule>
    <cfRule type="expression" dxfId="11" priority="4">
      <formula>V14="Red"</formula>
    </cfRule>
  </conditionalFormatting>
  <conditionalFormatting sqref="X14:X37">
    <cfRule type="expression" dxfId="10" priority="5">
      <formula>X14="ACTION REQUIRED"</formula>
    </cfRule>
    <cfRule type="expression" dxfId="9" priority="6">
      <formula>X14="WATCH"</formula>
    </cfRule>
    <cfRule type="expression" dxfId="8" priority="7">
      <formula>X14="ON TRACK"</formula>
    </cfRule>
  </conditionalFormatting>
  <conditionalFormatting sqref="B42:M42">
    <cfRule type="colorScale" priority="8">
      <colorScale>
        <cfvo type="min"/>
        <cfvo type="percentile" val="50"/>
        <cfvo type="max"/>
        <color rgb="FFF7DDDD"/>
        <color rgb="FFF7EACB"/>
        <color rgb="FFDCEFE5"/>
      </colorScale>
    </cfRule>
  </conditionalFormatting>
  <pageMargins left="0.7" right="0.7" top="0.75" bottom="0.75" header="0.3" footer="0.3"/>
  <drawing r:id="rId1"/>
  <extLst>
    <ext xmlns:x14="http://schemas.microsoft.com/office/spreadsheetml/2009/9/main" uri="{05C60535-1F16-4fd2-B633-F4F36F0B64E0}">
      <x14:sparklineGroups xmlns:xm="http://schemas.microsoft.com/office/excel/2006/main">
        <x14:sparklineGroup lineWeight="1" displayEmptyCellsAs="gap" displayXAxis="1">
          <x14:colorSeries rgb="FF157A6E"/>
          <x14:sparklines>
            <x14:sparkline>
              <xm:f>'03_Monthly_Tracker'!H37:S37</xm:f>
              <xm:sqref>W37</xm:sqref>
            </x14:sparkline>
          </x14:sparklines>
        </x14:sparklineGroup>
        <x14:sparklineGroup lineWeight="1" displayEmptyCellsAs="gap" displayXAxis="1">
          <x14:colorSeries rgb="FF157A6E"/>
          <x14:sparklines>
            <x14:sparkline>
              <xm:f>'03_Monthly_Tracker'!H36:S36</xm:f>
              <xm:sqref>W36</xm:sqref>
            </x14:sparkline>
          </x14:sparklines>
        </x14:sparklineGroup>
        <x14:sparklineGroup lineWeight="1" displayEmptyCellsAs="gap" displayXAxis="1">
          <x14:colorSeries rgb="FF157A6E"/>
          <x14:sparklines>
            <x14:sparkline>
              <xm:f>'03_Monthly_Tracker'!H35:S35</xm:f>
              <xm:sqref>W35</xm:sqref>
            </x14:sparkline>
          </x14:sparklines>
        </x14:sparklineGroup>
        <x14:sparklineGroup lineWeight="1" displayEmptyCellsAs="gap" displayXAxis="1">
          <x14:colorSeries rgb="FF157A6E"/>
          <x14:sparklines>
            <x14:sparkline>
              <xm:f>'03_Monthly_Tracker'!H34:S34</xm:f>
              <xm:sqref>W34</xm:sqref>
            </x14:sparkline>
          </x14:sparklines>
        </x14:sparklineGroup>
        <x14:sparklineGroup lineWeight="1" displayEmptyCellsAs="gap" displayXAxis="1">
          <x14:colorSeries rgb="FF157A6E"/>
          <x14:sparklines>
            <x14:sparkline>
              <xm:f>'03_Monthly_Tracker'!H33:S33</xm:f>
              <xm:sqref>W33</xm:sqref>
            </x14:sparkline>
          </x14:sparklines>
        </x14:sparklineGroup>
        <x14:sparklineGroup lineWeight="1" displayEmptyCellsAs="gap" displayXAxis="1">
          <x14:colorSeries rgb="FF157A6E"/>
          <x14:sparklines>
            <x14:sparkline>
              <xm:f>'03_Monthly_Tracker'!H32:S32</xm:f>
              <xm:sqref>W32</xm:sqref>
            </x14:sparkline>
          </x14:sparklines>
        </x14:sparklineGroup>
        <x14:sparklineGroup lineWeight="1" displayEmptyCellsAs="gap" displayXAxis="1">
          <x14:colorSeries rgb="FF157A6E"/>
          <x14:sparklines>
            <x14:sparkline>
              <xm:f>'03_Monthly_Tracker'!H31:S31</xm:f>
              <xm:sqref>W31</xm:sqref>
            </x14:sparkline>
          </x14:sparklines>
        </x14:sparklineGroup>
        <x14:sparklineGroup lineWeight="1" displayEmptyCellsAs="gap" displayXAxis="1">
          <x14:colorSeries rgb="FF157A6E"/>
          <x14:sparklines>
            <x14:sparkline>
              <xm:f>'03_Monthly_Tracker'!H30:S30</xm:f>
              <xm:sqref>W30</xm:sqref>
            </x14:sparkline>
          </x14:sparklines>
        </x14:sparklineGroup>
        <x14:sparklineGroup lineWeight="1" displayEmptyCellsAs="gap" displayXAxis="1">
          <x14:colorSeries rgb="FF157A6E"/>
          <x14:sparklines>
            <x14:sparkline>
              <xm:f>'03_Monthly_Tracker'!H29:S29</xm:f>
              <xm:sqref>W29</xm:sqref>
            </x14:sparkline>
          </x14:sparklines>
        </x14:sparklineGroup>
        <x14:sparklineGroup lineWeight="1" displayEmptyCellsAs="gap" displayXAxis="1">
          <x14:colorSeries rgb="FF157A6E"/>
          <x14:sparklines>
            <x14:sparkline>
              <xm:f>'03_Monthly_Tracker'!H28:S28</xm:f>
              <xm:sqref>W28</xm:sqref>
            </x14:sparkline>
          </x14:sparklines>
        </x14:sparklineGroup>
        <x14:sparklineGroup lineWeight="1" displayEmptyCellsAs="gap" displayXAxis="1">
          <x14:colorSeries rgb="FF157A6E"/>
          <x14:sparklines>
            <x14:sparkline>
              <xm:f>'03_Monthly_Tracker'!H27:S27</xm:f>
              <xm:sqref>W27</xm:sqref>
            </x14:sparkline>
          </x14:sparklines>
        </x14:sparklineGroup>
        <x14:sparklineGroup lineWeight="1" displayEmptyCellsAs="gap" displayXAxis="1">
          <x14:colorSeries rgb="FF157A6E"/>
          <x14:sparklines>
            <x14:sparkline>
              <xm:f>'03_Monthly_Tracker'!H26:S26</xm:f>
              <xm:sqref>W26</xm:sqref>
            </x14:sparkline>
          </x14:sparklines>
        </x14:sparklineGroup>
        <x14:sparklineGroup lineWeight="1" displayEmptyCellsAs="gap" displayXAxis="1">
          <x14:colorSeries rgb="FF157A6E"/>
          <x14:sparklines>
            <x14:sparkline>
              <xm:f>'03_Monthly_Tracker'!H25:S25</xm:f>
              <xm:sqref>W25</xm:sqref>
            </x14:sparkline>
          </x14:sparklines>
        </x14:sparklineGroup>
        <x14:sparklineGroup lineWeight="1" displayEmptyCellsAs="gap" displayXAxis="1">
          <x14:colorSeries rgb="FF157A6E"/>
          <x14:sparklines>
            <x14:sparkline>
              <xm:f>'03_Monthly_Tracker'!H24:S24</xm:f>
              <xm:sqref>W24</xm:sqref>
            </x14:sparkline>
          </x14:sparklines>
        </x14:sparklineGroup>
        <x14:sparklineGroup lineWeight="1" displayEmptyCellsAs="gap" displayXAxis="1">
          <x14:colorSeries rgb="FF157A6E"/>
          <x14:sparklines>
            <x14:sparkline>
              <xm:f>'03_Monthly_Tracker'!H23:S23</xm:f>
              <xm:sqref>W23</xm:sqref>
            </x14:sparkline>
          </x14:sparklines>
        </x14:sparklineGroup>
        <x14:sparklineGroup lineWeight="1" displayEmptyCellsAs="gap" displayXAxis="1">
          <x14:colorSeries rgb="FF157A6E"/>
          <x14:sparklines>
            <x14:sparkline>
              <xm:f>'03_Monthly_Tracker'!H22:S22</xm:f>
              <xm:sqref>W22</xm:sqref>
            </x14:sparkline>
          </x14:sparklines>
        </x14:sparklineGroup>
        <x14:sparklineGroup lineWeight="1" displayEmptyCellsAs="gap" displayXAxis="1">
          <x14:colorSeries rgb="FF157A6E"/>
          <x14:sparklines>
            <x14:sparkline>
              <xm:f>'03_Monthly_Tracker'!H21:S21</xm:f>
              <xm:sqref>W21</xm:sqref>
            </x14:sparkline>
          </x14:sparklines>
        </x14:sparklineGroup>
        <x14:sparklineGroup lineWeight="1" displayEmptyCellsAs="gap" displayXAxis="1">
          <x14:colorSeries rgb="FF157A6E"/>
          <x14:sparklines>
            <x14:sparkline>
              <xm:f>'03_Monthly_Tracker'!H20:S20</xm:f>
              <xm:sqref>W20</xm:sqref>
            </x14:sparkline>
          </x14:sparklines>
        </x14:sparklineGroup>
        <x14:sparklineGroup lineWeight="1" displayEmptyCellsAs="gap" displayXAxis="1">
          <x14:colorSeries rgb="FF157A6E"/>
          <x14:sparklines>
            <x14:sparkline>
              <xm:f>'03_Monthly_Tracker'!H19:S19</xm:f>
              <xm:sqref>W19</xm:sqref>
            </x14:sparkline>
          </x14:sparklines>
        </x14:sparklineGroup>
        <x14:sparklineGroup lineWeight="1" displayEmptyCellsAs="gap" displayXAxis="1">
          <x14:colorSeries rgb="FF157A6E"/>
          <x14:sparklines>
            <x14:sparkline>
              <xm:f>'03_Monthly_Tracker'!H18:S18</xm:f>
              <xm:sqref>W18</xm:sqref>
            </x14:sparkline>
          </x14:sparklines>
        </x14:sparklineGroup>
        <x14:sparklineGroup lineWeight="1" displayEmptyCellsAs="gap" displayXAxis="1">
          <x14:colorSeries rgb="FF157A6E"/>
          <x14:sparklines>
            <x14:sparkline>
              <xm:f>'03_Monthly_Tracker'!H17:S17</xm:f>
              <xm:sqref>W17</xm:sqref>
            </x14:sparkline>
          </x14:sparklines>
        </x14:sparklineGroup>
        <x14:sparklineGroup lineWeight="1" displayEmptyCellsAs="gap" displayXAxis="1">
          <x14:colorSeries rgb="FF157A6E"/>
          <x14:sparklines>
            <x14:sparkline>
              <xm:f>'03_Monthly_Tracker'!H16:S16</xm:f>
              <xm:sqref>W16</xm:sqref>
            </x14:sparkline>
          </x14:sparklines>
        </x14:sparklineGroup>
        <x14:sparklineGroup lineWeight="1" displayEmptyCellsAs="gap" displayXAxis="1">
          <x14:colorSeries rgb="FF157A6E"/>
          <x14:sparklines>
            <x14:sparkline>
              <xm:f>'03_Monthly_Tracker'!H15:S15</xm:f>
              <xm:sqref>W15</xm:sqref>
            </x14:sparkline>
          </x14:sparklines>
        </x14:sparklineGroup>
        <x14:sparklineGroup lineWeight="1" displayEmptyCellsAs="gap" displayXAxis="1">
          <x14:colorSeries rgb="FF157A6E"/>
          <x14:sparklines>
            <x14:sparkline>
              <xm:f>'03_Monthly_Tracker'!H14:S14</xm:f>
              <xm:sqref>W14</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5"/>
  <sheetViews>
    <sheetView workbookViewId="0">
      <selection sqref="A1:F1"/>
    </sheetView>
  </sheetViews>
  <sheetFormatPr defaultRowHeight="14"/>
  <cols>
    <col min="1" max="1" width="10" customWidth="1"/>
    <col min="2" max="2" width="19" customWidth="1"/>
    <col min="3" max="3" width="27" customWidth="1"/>
    <col min="4" max="4" width="26" customWidth="1"/>
    <col min="5" max="6" width="10" customWidth="1"/>
    <col min="7" max="7" width="11" customWidth="1"/>
    <col min="8" max="8" width="9" customWidth="1"/>
    <col min="9" max="15" width="12" customWidth="1"/>
    <col min="16" max="17" width="32" customWidth="1"/>
    <col min="18" max="19" width="20" customWidth="1"/>
    <col min="20" max="20" width="13" customWidth="1"/>
    <col min="21" max="21" width="20" customWidth="1"/>
    <col min="22" max="22" width="14" customWidth="1"/>
  </cols>
  <sheetData>
    <row r="1" spans="1:24" ht="14.65" customHeight="1">
      <c r="A1" s="85" t="s">
        <v>0</v>
      </c>
      <c r="B1" s="85"/>
      <c r="C1" s="85"/>
      <c r="D1" s="85"/>
      <c r="E1" s="85"/>
      <c r="F1" s="85"/>
      <c r="G1" s="86" t="s">
        <v>1</v>
      </c>
      <c r="H1" s="86"/>
      <c r="I1" s="86"/>
      <c r="J1" s="86"/>
      <c r="K1" s="86"/>
      <c r="L1" s="86"/>
      <c r="M1" s="86"/>
      <c r="N1" s="86"/>
      <c r="O1" s="86"/>
      <c r="P1" s="86"/>
      <c r="Q1" s="86"/>
      <c r="R1" s="86"/>
      <c r="S1" s="86"/>
      <c r="T1" s="86"/>
      <c r="U1" s="86"/>
      <c r="V1" s="86"/>
      <c r="W1" s="8"/>
      <c r="X1" s="8"/>
    </row>
    <row r="2" spans="1:24" ht="24" customHeight="1">
      <c r="A2" s="87" t="s">
        <v>307</v>
      </c>
      <c r="B2" s="87"/>
      <c r="C2" s="87"/>
      <c r="D2" s="87"/>
      <c r="E2" s="87"/>
      <c r="F2" s="87"/>
      <c r="G2" s="87"/>
      <c r="H2" s="87"/>
      <c r="I2" s="87"/>
      <c r="J2" s="87"/>
      <c r="K2" s="87"/>
      <c r="L2" s="87"/>
      <c r="M2" s="87"/>
      <c r="N2" s="87"/>
      <c r="O2" s="87"/>
      <c r="P2" s="87"/>
      <c r="Q2" s="87"/>
      <c r="R2" s="87"/>
      <c r="S2" s="87"/>
      <c r="T2" s="87"/>
      <c r="U2" s="87"/>
      <c r="V2" s="87"/>
      <c r="W2" s="8"/>
      <c r="X2" s="8"/>
    </row>
    <row r="3" spans="1:24" ht="14.65" customHeight="1">
      <c r="A3" s="88" t="s">
        <v>308</v>
      </c>
      <c r="B3" s="88"/>
      <c r="C3" s="88"/>
      <c r="D3" s="88"/>
      <c r="E3" s="88"/>
      <c r="F3" s="88"/>
      <c r="G3" s="88"/>
      <c r="H3" s="88"/>
      <c r="I3" s="88"/>
      <c r="J3" s="88"/>
      <c r="K3" s="88"/>
      <c r="L3" s="88"/>
      <c r="M3" s="88"/>
      <c r="N3" s="88"/>
      <c r="O3" s="88"/>
      <c r="P3" s="88"/>
      <c r="Q3" s="88"/>
      <c r="R3" s="88"/>
      <c r="S3" s="88"/>
      <c r="T3" s="88"/>
      <c r="U3" s="88"/>
      <c r="V3" s="88"/>
      <c r="W3" s="8"/>
      <c r="X3" s="8"/>
    </row>
    <row r="4" spans="1:24" ht="3.4" customHeight="1">
      <c r="A4" s="9"/>
      <c r="B4" s="9"/>
      <c r="C4" s="9"/>
      <c r="D4" s="9"/>
      <c r="E4" s="9"/>
      <c r="F4" s="9"/>
      <c r="G4" s="9"/>
      <c r="H4" s="9"/>
      <c r="I4" s="9"/>
      <c r="J4" s="9"/>
      <c r="K4" s="9"/>
      <c r="L4" s="9"/>
      <c r="M4" s="9"/>
      <c r="N4" s="9"/>
      <c r="O4" s="9"/>
      <c r="P4" s="9"/>
      <c r="Q4" s="9"/>
      <c r="R4" s="9"/>
      <c r="S4" s="9"/>
      <c r="T4" s="9"/>
      <c r="U4" s="9"/>
      <c r="V4" s="9"/>
      <c r="W4" s="8"/>
      <c r="X4" s="8"/>
    </row>
    <row r="5" spans="1:24">
      <c r="A5" s="8"/>
      <c r="B5" s="8"/>
      <c r="C5" s="8"/>
      <c r="D5" s="8"/>
      <c r="E5" s="8"/>
      <c r="F5" s="8"/>
      <c r="G5" s="8"/>
      <c r="H5" s="8"/>
      <c r="I5" s="8"/>
      <c r="J5" s="8"/>
      <c r="K5" s="8"/>
      <c r="L5" s="8"/>
      <c r="M5" s="8"/>
      <c r="N5" s="8"/>
      <c r="O5" s="8"/>
      <c r="P5" s="8"/>
      <c r="Q5" s="8"/>
      <c r="R5" s="8"/>
      <c r="S5" s="8"/>
      <c r="T5" s="8"/>
      <c r="U5" s="8"/>
      <c r="V5" s="8"/>
      <c r="W5" s="8"/>
      <c r="X5" s="8"/>
    </row>
    <row r="6" spans="1:24" ht="14.65" customHeight="1">
      <c r="A6" s="157" t="s">
        <v>309</v>
      </c>
      <c r="B6" s="157"/>
      <c r="C6" s="157"/>
      <c r="D6" s="157"/>
      <c r="E6" s="8"/>
      <c r="F6" s="157" t="s">
        <v>243</v>
      </c>
      <c r="G6" s="157"/>
      <c r="H6" s="157"/>
      <c r="I6" s="157"/>
      <c r="J6" s="8"/>
      <c r="K6" s="157" t="s">
        <v>245</v>
      </c>
      <c r="L6" s="157"/>
      <c r="M6" s="157"/>
      <c r="N6" s="157"/>
      <c r="O6" s="8"/>
      <c r="P6" s="157" t="s">
        <v>310</v>
      </c>
      <c r="Q6" s="157"/>
      <c r="R6" s="157"/>
      <c r="S6" s="157"/>
      <c r="T6" s="8"/>
      <c r="U6" s="223" t="s">
        <v>311</v>
      </c>
      <c r="V6" s="223"/>
      <c r="W6" s="8"/>
      <c r="X6" s="8"/>
    </row>
    <row r="7" spans="1:24">
      <c r="A7" s="205">
        <f>SUM($M$14:$M$37)/SUM($H$14:$H$37)</f>
        <v>0.79402793119017778</v>
      </c>
      <c r="B7" s="206"/>
      <c r="C7" s="206"/>
      <c r="D7" s="207"/>
      <c r="E7" s="8"/>
      <c r="F7" s="167">
        <f>COUNTIF($N$14:$N$37,"Green")</f>
        <v>3</v>
      </c>
      <c r="G7" s="168"/>
      <c r="H7" s="168"/>
      <c r="I7" s="169"/>
      <c r="J7" s="8"/>
      <c r="K7" s="167">
        <f>COUNTIF($N$14:$N$37,"Red")</f>
        <v>18</v>
      </c>
      <c r="L7" s="168"/>
      <c r="M7" s="168"/>
      <c r="N7" s="169"/>
      <c r="O7" s="8"/>
      <c r="P7" s="167">
        <f>COUNTIFS($N$14:$N$37,"Red",$T$14:$T$37,"&lt;"&amp;DATE(2020,12,7))</f>
        <v>0</v>
      </c>
      <c r="Q7" s="168"/>
      <c r="R7" s="168"/>
      <c r="S7" s="169"/>
      <c r="T7" s="8"/>
      <c r="U7" s="223"/>
      <c r="V7" s="223"/>
      <c r="W7" s="8"/>
      <c r="X7" s="8"/>
    </row>
    <row r="8" spans="1:24">
      <c r="A8" s="208"/>
      <c r="B8" s="209"/>
      <c r="C8" s="209"/>
      <c r="D8" s="210"/>
      <c r="E8" s="8"/>
      <c r="F8" s="170"/>
      <c r="G8" s="171"/>
      <c r="H8" s="171"/>
      <c r="I8" s="172"/>
      <c r="J8" s="8"/>
      <c r="K8" s="170"/>
      <c r="L8" s="171"/>
      <c r="M8" s="171"/>
      <c r="N8" s="172"/>
      <c r="O8" s="8"/>
      <c r="P8" s="170"/>
      <c r="Q8" s="171"/>
      <c r="R8" s="171"/>
      <c r="S8" s="172"/>
      <c r="T8" s="8"/>
      <c r="U8" s="223"/>
      <c r="V8" s="223"/>
      <c r="W8" s="8"/>
      <c r="X8" s="8"/>
    </row>
    <row r="9" spans="1:24">
      <c r="A9" s="211"/>
      <c r="B9" s="212"/>
      <c r="C9" s="212"/>
      <c r="D9" s="213"/>
      <c r="E9" s="8"/>
      <c r="F9" s="173"/>
      <c r="G9" s="174"/>
      <c r="H9" s="174"/>
      <c r="I9" s="175"/>
      <c r="J9" s="8"/>
      <c r="K9" s="173"/>
      <c r="L9" s="174"/>
      <c r="M9" s="174"/>
      <c r="N9" s="175"/>
      <c r="O9" s="8"/>
      <c r="P9" s="173"/>
      <c r="Q9" s="174"/>
      <c r="R9" s="174"/>
      <c r="S9" s="175"/>
      <c r="T9" s="8"/>
      <c r="U9" s="223"/>
      <c r="V9" s="223"/>
      <c r="W9" s="8"/>
      <c r="X9" s="8"/>
    </row>
    <row r="10" spans="1:24">
      <c r="A10" s="8"/>
      <c r="B10" s="8"/>
      <c r="C10" s="8"/>
      <c r="D10" s="8"/>
      <c r="E10" s="8"/>
      <c r="F10" s="8"/>
      <c r="G10" s="8"/>
      <c r="H10" s="8"/>
      <c r="I10" s="8"/>
      <c r="J10" s="8"/>
      <c r="K10" s="8"/>
      <c r="L10" s="8"/>
      <c r="M10" s="8"/>
      <c r="N10" s="8"/>
      <c r="O10" s="8"/>
      <c r="P10" s="8"/>
      <c r="Q10" s="8"/>
      <c r="R10" s="8"/>
      <c r="S10" s="8"/>
      <c r="T10" s="8"/>
      <c r="U10" s="8"/>
      <c r="V10" s="8"/>
      <c r="W10" s="8"/>
      <c r="X10" s="8"/>
    </row>
    <row r="11" spans="1:24" ht="16" customHeight="1">
      <c r="A11" s="108" t="s">
        <v>312</v>
      </c>
      <c r="B11" s="108"/>
      <c r="C11" s="108"/>
      <c r="D11" s="108"/>
      <c r="E11" s="108"/>
      <c r="F11" s="108"/>
      <c r="G11" s="108"/>
      <c r="H11" s="108"/>
      <c r="I11" s="108"/>
      <c r="J11" s="108"/>
      <c r="K11" s="108"/>
      <c r="L11" s="108"/>
      <c r="M11" s="108"/>
      <c r="N11" s="108"/>
      <c r="O11" s="108"/>
      <c r="P11" s="108"/>
      <c r="Q11" s="108"/>
      <c r="R11" s="108"/>
      <c r="S11" s="108"/>
      <c r="T11" s="108"/>
      <c r="U11" s="108"/>
      <c r="V11" s="108"/>
      <c r="W11" s="8"/>
      <c r="X11" s="8"/>
    </row>
    <row r="12" spans="1:24">
      <c r="A12" s="8"/>
      <c r="B12" s="8"/>
      <c r="C12" s="8"/>
      <c r="D12" s="8"/>
      <c r="E12" s="8"/>
      <c r="F12" s="8"/>
      <c r="G12" s="8"/>
      <c r="H12" s="8"/>
      <c r="I12" s="8"/>
      <c r="J12" s="8"/>
      <c r="K12" s="8"/>
      <c r="L12" s="8"/>
      <c r="M12" s="8"/>
      <c r="N12" s="8"/>
      <c r="O12" s="8"/>
      <c r="P12" s="8"/>
      <c r="Q12" s="8"/>
      <c r="R12" s="8"/>
      <c r="S12" s="8"/>
      <c r="T12" s="8"/>
      <c r="U12" s="8"/>
      <c r="V12" s="8"/>
      <c r="W12" s="8"/>
      <c r="X12" s="8"/>
    </row>
    <row r="13" spans="1:24" ht="24" customHeight="1">
      <c r="A13" s="5" t="s">
        <v>175</v>
      </c>
      <c r="B13" s="6" t="s">
        <v>176</v>
      </c>
      <c r="C13" s="6" t="s">
        <v>177</v>
      </c>
      <c r="D13" s="6" t="s">
        <v>178</v>
      </c>
      <c r="E13" s="6" t="s">
        <v>66</v>
      </c>
      <c r="F13" s="6" t="s">
        <v>182</v>
      </c>
      <c r="G13" s="6" t="s">
        <v>188</v>
      </c>
      <c r="H13" s="6" t="s">
        <v>187</v>
      </c>
      <c r="I13" s="6" t="s">
        <v>189</v>
      </c>
      <c r="J13" s="6" t="s">
        <v>64</v>
      </c>
      <c r="K13" s="6" t="s">
        <v>65</v>
      </c>
      <c r="L13" s="6" t="s">
        <v>261</v>
      </c>
      <c r="M13" s="6" t="s">
        <v>313</v>
      </c>
      <c r="N13" s="6" t="s">
        <v>262</v>
      </c>
      <c r="O13" s="6" t="s">
        <v>314</v>
      </c>
      <c r="P13" s="6" t="s">
        <v>315</v>
      </c>
      <c r="Q13" s="6" t="s">
        <v>316</v>
      </c>
      <c r="R13" s="6" t="s">
        <v>185</v>
      </c>
      <c r="S13" s="6" t="s">
        <v>186</v>
      </c>
      <c r="T13" s="6" t="s">
        <v>317</v>
      </c>
      <c r="U13" s="6" t="s">
        <v>318</v>
      </c>
      <c r="V13" s="7" t="s">
        <v>319</v>
      </c>
      <c r="W13" s="8"/>
      <c r="X13" s="8"/>
    </row>
    <row r="14" spans="1:24" ht="34.5">
      <c r="A14" s="19" t="s">
        <v>265</v>
      </c>
      <c r="B14" s="11" t="s">
        <v>77</v>
      </c>
      <c r="C14" s="11" t="s">
        <v>320</v>
      </c>
      <c r="D14" s="11" t="s">
        <v>74</v>
      </c>
      <c r="E14" s="11" t="s">
        <v>75</v>
      </c>
      <c r="F14" s="11" t="s">
        <v>266</v>
      </c>
      <c r="G14" s="20">
        <v>2.5999999999999999E-2</v>
      </c>
      <c r="H14" s="20">
        <v>7.0000000000000007E-2</v>
      </c>
      <c r="I14" s="20">
        <v>0.05</v>
      </c>
      <c r="J14" s="20">
        <v>2.1000000000000001E-2</v>
      </c>
      <c r="K14" s="20">
        <f t="shared" ref="K14:K37" si="0">IF(F14="Higher",J14-I14,I14-J14)</f>
        <v>-2.9000000000000001E-2</v>
      </c>
      <c r="L14" s="20">
        <f t="shared" ref="L14:L37" si="1">IF(F14="Higher",MIN(J14/I14,1.2),MIN(I14/J14,1.2))</f>
        <v>0.42</v>
      </c>
      <c r="M14" s="20">
        <f t="shared" ref="M14:M37" si="2">L14*H14</f>
        <v>2.9400000000000003E-2</v>
      </c>
      <c r="N14" s="11" t="str">
        <f t="shared" ref="N14:N37" si="3">IF(L14&gt;=1,"Green",IF(L14&gt;=0.9,"Amber","Red"))</f>
        <v>Red</v>
      </c>
      <c r="O14" s="20">
        <f>IF(F14="Higher",'03_Monthly_Tracker'!S14-'03_Monthly_Tracker'!P14,'03_Monthly_Tracker'!P14-'03_Monthly_Tracker'!S14)</f>
        <v>-1.9999999999999983E-3</v>
      </c>
      <c r="P14" s="11" t="s">
        <v>321</v>
      </c>
      <c r="Q14" s="11" t="s">
        <v>322</v>
      </c>
      <c r="R14" s="11" t="s">
        <v>323</v>
      </c>
      <c r="S14" s="11" t="s">
        <v>324</v>
      </c>
      <c r="T14" s="60">
        <v>44196</v>
      </c>
      <c r="U14" s="11" t="s">
        <v>325</v>
      </c>
      <c r="V14" s="12" t="s">
        <v>326</v>
      </c>
      <c r="W14" s="8"/>
      <c r="X14" s="8"/>
    </row>
    <row r="15" spans="1:24" ht="34.5">
      <c r="A15" s="48" t="s">
        <v>267</v>
      </c>
      <c r="B15" s="49" t="s">
        <v>77</v>
      </c>
      <c r="C15" s="49" t="s">
        <v>327</v>
      </c>
      <c r="D15" s="49" t="s">
        <v>83</v>
      </c>
      <c r="E15" s="49" t="s">
        <v>75</v>
      </c>
      <c r="F15" s="49" t="s">
        <v>266</v>
      </c>
      <c r="G15" s="50">
        <v>0.13800000000000001</v>
      </c>
      <c r="H15" s="50">
        <v>7.0000000000000007E-2</v>
      </c>
      <c r="I15" s="50">
        <v>0.14499999999999999</v>
      </c>
      <c r="J15" s="50">
        <v>0.13400000000000001</v>
      </c>
      <c r="K15" s="50">
        <f t="shared" si="0"/>
        <v>-1.0999999999999982E-2</v>
      </c>
      <c r="L15" s="50">
        <f t="shared" si="1"/>
        <v>0.92413793103448283</v>
      </c>
      <c r="M15" s="50">
        <f t="shared" si="2"/>
        <v>6.4689655172413804E-2</v>
      </c>
      <c r="N15" s="49" t="str">
        <f t="shared" si="3"/>
        <v>Amber</v>
      </c>
      <c r="O15" s="50">
        <f>IF(F15="Higher",'03_Monthly_Tracker'!S15-'03_Monthly_Tracker'!P15,'03_Monthly_Tracker'!P15-'03_Monthly_Tracker'!S15)</f>
        <v>2.0000000000000018E-3</v>
      </c>
      <c r="P15" s="49" t="s">
        <v>328</v>
      </c>
      <c r="Q15" s="49" t="s">
        <v>329</v>
      </c>
      <c r="R15" s="49" t="s">
        <v>330</v>
      </c>
      <c r="S15" s="49" t="s">
        <v>324</v>
      </c>
      <c r="T15" s="61">
        <v>44227</v>
      </c>
      <c r="U15" s="49" t="s">
        <v>331</v>
      </c>
      <c r="V15" s="51" t="s">
        <v>326</v>
      </c>
      <c r="W15" s="8"/>
      <c r="X15" s="8"/>
    </row>
    <row r="16" spans="1:24" ht="23">
      <c r="A16" s="21" t="s">
        <v>268</v>
      </c>
      <c r="B16" s="14" t="s">
        <v>77</v>
      </c>
      <c r="C16" s="14" t="s">
        <v>332</v>
      </c>
      <c r="D16" s="14" t="s">
        <v>90</v>
      </c>
      <c r="E16" s="14" t="s">
        <v>75</v>
      </c>
      <c r="F16" s="14" t="s">
        <v>266</v>
      </c>
      <c r="G16" s="22">
        <v>0.64</v>
      </c>
      <c r="H16" s="22">
        <v>0.06</v>
      </c>
      <c r="I16" s="22">
        <v>0.75</v>
      </c>
      <c r="J16" s="22">
        <v>0.61</v>
      </c>
      <c r="K16" s="22">
        <f t="shared" si="0"/>
        <v>-0.14000000000000001</v>
      </c>
      <c r="L16" s="22">
        <f t="shared" si="1"/>
        <v>0.81333333333333335</v>
      </c>
      <c r="M16" s="22">
        <f t="shared" si="2"/>
        <v>4.8799999999999996E-2</v>
      </c>
      <c r="N16" s="14" t="str">
        <f t="shared" si="3"/>
        <v>Red</v>
      </c>
      <c r="O16" s="22">
        <f>IF(F16="Higher",'03_Monthly_Tracker'!S16-'03_Monthly_Tracker'!P16,'03_Monthly_Tracker'!P16-'03_Monthly_Tracker'!S16)</f>
        <v>1.0000000000000009E-2</v>
      </c>
      <c r="P16" s="14" t="s">
        <v>333</v>
      </c>
      <c r="Q16" s="14" t="s">
        <v>334</v>
      </c>
      <c r="R16" s="14" t="s">
        <v>335</v>
      </c>
      <c r="S16" s="14" t="s">
        <v>324</v>
      </c>
      <c r="T16" s="62">
        <v>44196</v>
      </c>
      <c r="U16" s="14" t="s">
        <v>336</v>
      </c>
      <c r="V16" s="15" t="s">
        <v>326</v>
      </c>
      <c r="W16" s="8"/>
      <c r="X16" s="8"/>
    </row>
    <row r="17" spans="1:24" ht="23">
      <c r="A17" s="48" t="s">
        <v>269</v>
      </c>
      <c r="B17" s="49" t="s">
        <v>77</v>
      </c>
      <c r="C17" s="49" t="s">
        <v>337</v>
      </c>
      <c r="D17" s="49" t="s">
        <v>270</v>
      </c>
      <c r="E17" s="49" t="s">
        <v>75</v>
      </c>
      <c r="F17" s="49" t="s">
        <v>266</v>
      </c>
      <c r="G17" s="50">
        <v>0.14199999999999999</v>
      </c>
      <c r="H17" s="50">
        <v>0.05</v>
      </c>
      <c r="I17" s="50">
        <v>0.2</v>
      </c>
      <c r="J17" s="50">
        <v>0.156</v>
      </c>
      <c r="K17" s="50">
        <f t="shared" si="0"/>
        <v>-4.4000000000000011E-2</v>
      </c>
      <c r="L17" s="50">
        <f t="shared" si="1"/>
        <v>0.77999999999999992</v>
      </c>
      <c r="M17" s="50">
        <f t="shared" si="2"/>
        <v>3.9E-2</v>
      </c>
      <c r="N17" s="49" t="str">
        <f t="shared" si="3"/>
        <v>Red</v>
      </c>
      <c r="O17" s="50">
        <f>IF(F17="Higher",'03_Monthly_Tracker'!S17-'03_Monthly_Tracker'!P17,'03_Monthly_Tracker'!P17-'03_Monthly_Tracker'!S17)</f>
        <v>4.0000000000000036E-3</v>
      </c>
      <c r="P17" s="49" t="s">
        <v>338</v>
      </c>
      <c r="Q17" s="49" t="s">
        <v>339</v>
      </c>
      <c r="R17" s="49" t="s">
        <v>340</v>
      </c>
      <c r="S17" s="49" t="s">
        <v>341</v>
      </c>
      <c r="T17" s="61">
        <v>44255</v>
      </c>
      <c r="U17" s="49" t="s">
        <v>342</v>
      </c>
      <c r="V17" s="51" t="s">
        <v>343</v>
      </c>
      <c r="W17" s="8"/>
      <c r="X17" s="8"/>
    </row>
    <row r="18" spans="1:24" ht="23">
      <c r="A18" s="21" t="s">
        <v>271</v>
      </c>
      <c r="B18" s="14" t="s">
        <v>85</v>
      </c>
      <c r="C18" s="14" t="s">
        <v>344</v>
      </c>
      <c r="D18" s="14" t="s">
        <v>98</v>
      </c>
      <c r="E18" s="14" t="s">
        <v>99</v>
      </c>
      <c r="F18" s="14" t="s">
        <v>266</v>
      </c>
      <c r="G18" s="23">
        <v>35</v>
      </c>
      <c r="H18" s="23">
        <v>0.05</v>
      </c>
      <c r="I18" s="23">
        <v>50</v>
      </c>
      <c r="J18" s="23">
        <v>38</v>
      </c>
      <c r="K18" s="23">
        <f t="shared" si="0"/>
        <v>-12</v>
      </c>
      <c r="L18" s="22">
        <f t="shared" si="1"/>
        <v>0.76</v>
      </c>
      <c r="M18" s="22">
        <f t="shared" si="2"/>
        <v>3.8000000000000006E-2</v>
      </c>
      <c r="N18" s="14" t="str">
        <f t="shared" si="3"/>
        <v>Red</v>
      </c>
      <c r="O18" s="23">
        <f>IF(F18="Higher",'03_Monthly_Tracker'!S18-'03_Monthly_Tracker'!P18,'03_Monthly_Tracker'!P18-'03_Monthly_Tracker'!S18)</f>
        <v>-1</v>
      </c>
      <c r="P18" s="14" t="s">
        <v>345</v>
      </c>
      <c r="Q18" s="14" t="s">
        <v>346</v>
      </c>
      <c r="R18" s="14" t="s">
        <v>347</v>
      </c>
      <c r="S18" s="14" t="s">
        <v>348</v>
      </c>
      <c r="T18" s="62">
        <v>44227</v>
      </c>
      <c r="U18" s="14" t="s">
        <v>349</v>
      </c>
      <c r="V18" s="15" t="s">
        <v>326</v>
      </c>
      <c r="W18" s="8"/>
      <c r="X18" s="8"/>
    </row>
    <row r="19" spans="1:24" ht="34.5">
      <c r="A19" s="48" t="s">
        <v>272</v>
      </c>
      <c r="B19" s="49" t="s">
        <v>85</v>
      </c>
      <c r="C19" s="49" t="s">
        <v>350</v>
      </c>
      <c r="D19" s="49" t="s">
        <v>273</v>
      </c>
      <c r="E19" s="49" t="s">
        <v>75</v>
      </c>
      <c r="F19" s="49" t="s">
        <v>266</v>
      </c>
      <c r="G19" s="50">
        <v>0.91</v>
      </c>
      <c r="H19" s="50">
        <v>0.05</v>
      </c>
      <c r="I19" s="50">
        <v>0.94</v>
      </c>
      <c r="J19" s="50">
        <v>0.94499999999999995</v>
      </c>
      <c r="K19" s="50">
        <f t="shared" si="0"/>
        <v>5.0000000000000044E-3</v>
      </c>
      <c r="L19" s="50">
        <f t="shared" si="1"/>
        <v>1.0053191489361701</v>
      </c>
      <c r="M19" s="50">
        <f t="shared" si="2"/>
        <v>5.0265957446808507E-2</v>
      </c>
      <c r="N19" s="49" t="str">
        <f t="shared" si="3"/>
        <v>Green</v>
      </c>
      <c r="O19" s="50">
        <f>IF(F19="Higher",'03_Monthly_Tracker'!S19-'03_Monthly_Tracker'!P19,'03_Monthly_Tracker'!P19-'03_Monthly_Tracker'!S19)</f>
        <v>7.9999999999998961E-3</v>
      </c>
      <c r="P19" s="49" t="s">
        <v>351</v>
      </c>
      <c r="Q19" s="49" t="s">
        <v>352</v>
      </c>
      <c r="R19" s="49" t="s">
        <v>353</v>
      </c>
      <c r="S19" s="49" t="s">
        <v>348</v>
      </c>
      <c r="T19" s="61">
        <v>44185</v>
      </c>
      <c r="U19" s="49" t="s">
        <v>354</v>
      </c>
      <c r="V19" s="51" t="s">
        <v>326</v>
      </c>
      <c r="W19" s="8"/>
      <c r="X19" s="8"/>
    </row>
    <row r="20" spans="1:24" ht="23">
      <c r="A20" s="21" t="s">
        <v>274</v>
      </c>
      <c r="B20" s="14" t="s">
        <v>85</v>
      </c>
      <c r="C20" s="14" t="s">
        <v>355</v>
      </c>
      <c r="D20" s="14" t="s">
        <v>140</v>
      </c>
      <c r="E20" s="14" t="s">
        <v>75</v>
      </c>
      <c r="F20" s="14" t="s">
        <v>266</v>
      </c>
      <c r="G20" s="22">
        <v>0.18</v>
      </c>
      <c r="H20" s="22">
        <v>0.04</v>
      </c>
      <c r="I20" s="22">
        <v>0.3</v>
      </c>
      <c r="J20" s="22">
        <v>0.22</v>
      </c>
      <c r="K20" s="22">
        <f t="shared" si="0"/>
        <v>-7.9999999999999988E-2</v>
      </c>
      <c r="L20" s="22">
        <f t="shared" si="1"/>
        <v>0.73333333333333339</v>
      </c>
      <c r="M20" s="22">
        <f t="shared" si="2"/>
        <v>2.9333333333333336E-2</v>
      </c>
      <c r="N20" s="14" t="str">
        <f t="shared" si="3"/>
        <v>Red</v>
      </c>
      <c r="O20" s="22">
        <f>IF(F20="Higher",'03_Monthly_Tracker'!S20-'03_Monthly_Tracker'!P20,'03_Monthly_Tracker'!P20-'03_Monthly_Tracker'!S20)</f>
        <v>9.000000000000008E-3</v>
      </c>
      <c r="P20" s="14" t="s">
        <v>356</v>
      </c>
      <c r="Q20" s="14" t="s">
        <v>357</v>
      </c>
      <c r="R20" s="14" t="s">
        <v>358</v>
      </c>
      <c r="S20" s="14" t="s">
        <v>341</v>
      </c>
      <c r="T20" s="62">
        <v>44255</v>
      </c>
      <c r="U20" s="14" t="s">
        <v>359</v>
      </c>
      <c r="V20" s="15" t="s">
        <v>343</v>
      </c>
      <c r="W20" s="8"/>
      <c r="X20" s="8"/>
    </row>
    <row r="21" spans="1:24" ht="23">
      <c r="A21" s="48" t="s">
        <v>275</v>
      </c>
      <c r="B21" s="49" t="s">
        <v>85</v>
      </c>
      <c r="C21" s="49" t="s">
        <v>360</v>
      </c>
      <c r="D21" s="49" t="s">
        <v>276</v>
      </c>
      <c r="E21" s="49" t="s">
        <v>75</v>
      </c>
      <c r="F21" s="49" t="s">
        <v>266</v>
      </c>
      <c r="G21" s="50">
        <v>0.33</v>
      </c>
      <c r="H21" s="50">
        <v>0.04</v>
      </c>
      <c r="I21" s="50">
        <v>0.36</v>
      </c>
      <c r="J21" s="50">
        <v>0.31</v>
      </c>
      <c r="K21" s="50">
        <f t="shared" si="0"/>
        <v>-4.9999999999999989E-2</v>
      </c>
      <c r="L21" s="50">
        <f t="shared" si="1"/>
        <v>0.86111111111111116</v>
      </c>
      <c r="M21" s="50">
        <f t="shared" si="2"/>
        <v>3.4444444444444444E-2</v>
      </c>
      <c r="N21" s="49" t="str">
        <f t="shared" si="3"/>
        <v>Red</v>
      </c>
      <c r="O21" s="50">
        <f>IF(F21="Higher",'03_Monthly_Tracker'!S21-'03_Monthly_Tracker'!P21,'03_Monthly_Tracker'!P21-'03_Monthly_Tracker'!S21)</f>
        <v>-2.0000000000000018E-3</v>
      </c>
      <c r="P21" s="49" t="s">
        <v>361</v>
      </c>
      <c r="Q21" s="49" t="s">
        <v>362</v>
      </c>
      <c r="R21" s="49" t="s">
        <v>363</v>
      </c>
      <c r="S21" s="49" t="s">
        <v>348</v>
      </c>
      <c r="T21" s="61">
        <v>44227</v>
      </c>
      <c r="U21" s="49" t="s">
        <v>364</v>
      </c>
      <c r="V21" s="51" t="s">
        <v>326</v>
      </c>
      <c r="W21" s="8"/>
      <c r="X21" s="8"/>
    </row>
    <row r="22" spans="1:24" ht="23">
      <c r="A22" s="21" t="s">
        <v>277</v>
      </c>
      <c r="B22" s="14" t="s">
        <v>92</v>
      </c>
      <c r="C22" s="14" t="s">
        <v>365</v>
      </c>
      <c r="D22" s="14" t="s">
        <v>106</v>
      </c>
      <c r="E22" s="14" t="s">
        <v>75</v>
      </c>
      <c r="F22" s="14" t="s">
        <v>266</v>
      </c>
      <c r="G22" s="22">
        <v>0.9</v>
      </c>
      <c r="H22" s="22">
        <v>0.06</v>
      </c>
      <c r="I22" s="22">
        <v>0.95</v>
      </c>
      <c r="J22" s="22">
        <v>0.88500000000000001</v>
      </c>
      <c r="K22" s="22">
        <f t="shared" si="0"/>
        <v>-6.4999999999999947E-2</v>
      </c>
      <c r="L22" s="22">
        <f t="shared" si="1"/>
        <v>0.93157894736842106</v>
      </c>
      <c r="M22" s="22">
        <f t="shared" si="2"/>
        <v>5.5894736842105261E-2</v>
      </c>
      <c r="N22" s="14" t="str">
        <f t="shared" si="3"/>
        <v>Amber</v>
      </c>
      <c r="O22" s="22">
        <f>IF(F22="Higher",'03_Monthly_Tracker'!S22-'03_Monthly_Tracker'!P22,'03_Monthly_Tracker'!P22-'03_Monthly_Tracker'!S22)</f>
        <v>2.0000000000000018E-3</v>
      </c>
      <c r="P22" s="14" t="s">
        <v>366</v>
      </c>
      <c r="Q22" s="14" t="s">
        <v>367</v>
      </c>
      <c r="R22" s="14" t="s">
        <v>368</v>
      </c>
      <c r="S22" s="14" t="s">
        <v>369</v>
      </c>
      <c r="T22" s="62">
        <v>44196</v>
      </c>
      <c r="U22" s="14" t="s">
        <v>370</v>
      </c>
      <c r="V22" s="15" t="s">
        <v>326</v>
      </c>
      <c r="W22" s="8"/>
      <c r="X22" s="8"/>
    </row>
    <row r="23" spans="1:24" ht="23">
      <c r="A23" s="48" t="s">
        <v>278</v>
      </c>
      <c r="B23" s="49" t="s">
        <v>92</v>
      </c>
      <c r="C23" s="49" t="s">
        <v>371</v>
      </c>
      <c r="D23" s="49" t="s">
        <v>113</v>
      </c>
      <c r="E23" s="49" t="s">
        <v>75</v>
      </c>
      <c r="F23" s="49" t="s">
        <v>266</v>
      </c>
      <c r="G23" s="50">
        <v>0.69</v>
      </c>
      <c r="H23" s="50">
        <v>0.06</v>
      </c>
      <c r="I23" s="50">
        <v>0.75</v>
      </c>
      <c r="J23" s="50">
        <v>0.67</v>
      </c>
      <c r="K23" s="50">
        <f t="shared" si="0"/>
        <v>-7.999999999999996E-2</v>
      </c>
      <c r="L23" s="50">
        <f t="shared" si="1"/>
        <v>0.89333333333333342</v>
      </c>
      <c r="M23" s="50">
        <f t="shared" si="2"/>
        <v>5.3600000000000002E-2</v>
      </c>
      <c r="N23" s="49" t="str">
        <f t="shared" si="3"/>
        <v>Red</v>
      </c>
      <c r="O23" s="50">
        <f>IF(F23="Higher",'03_Monthly_Tracker'!S23-'03_Monthly_Tracker'!P23,'03_Monthly_Tracker'!P23-'03_Monthly_Tracker'!S23)</f>
        <v>6.0000000000000053E-3</v>
      </c>
      <c r="P23" s="49" t="s">
        <v>372</v>
      </c>
      <c r="Q23" s="49" t="s">
        <v>373</v>
      </c>
      <c r="R23" s="49" t="s">
        <v>374</v>
      </c>
      <c r="S23" s="49" t="s">
        <v>369</v>
      </c>
      <c r="T23" s="61">
        <v>44286</v>
      </c>
      <c r="U23" s="49" t="s">
        <v>375</v>
      </c>
      <c r="V23" s="51" t="s">
        <v>326</v>
      </c>
      <c r="W23" s="8"/>
      <c r="X23" s="8"/>
    </row>
    <row r="24" spans="1:24" ht="23">
      <c r="A24" s="21" t="s">
        <v>279</v>
      </c>
      <c r="B24" s="14" t="s">
        <v>92</v>
      </c>
      <c r="C24" s="14" t="s">
        <v>376</v>
      </c>
      <c r="D24" s="14" t="s">
        <v>147</v>
      </c>
      <c r="E24" s="14" t="s">
        <v>75</v>
      </c>
      <c r="F24" s="14" t="s">
        <v>280</v>
      </c>
      <c r="G24" s="22">
        <v>3.2000000000000001E-2</v>
      </c>
      <c r="H24" s="22">
        <v>0.05</v>
      </c>
      <c r="I24" s="22">
        <v>2.5000000000000001E-2</v>
      </c>
      <c r="J24" s="22">
        <v>3.7999999999999999E-2</v>
      </c>
      <c r="K24" s="22">
        <f t="shared" si="0"/>
        <v>-1.2999999999999998E-2</v>
      </c>
      <c r="L24" s="22">
        <f t="shared" si="1"/>
        <v>0.65789473684210531</v>
      </c>
      <c r="M24" s="22">
        <f t="shared" si="2"/>
        <v>3.2894736842105268E-2</v>
      </c>
      <c r="N24" s="14" t="str">
        <f t="shared" si="3"/>
        <v>Red</v>
      </c>
      <c r="O24" s="22">
        <f>IF(F24="Higher",'03_Monthly_Tracker'!S24-'03_Monthly_Tracker'!P24,'03_Monthly_Tracker'!P24-'03_Monthly_Tracker'!S24)</f>
        <v>1.0000000000000009E-3</v>
      </c>
      <c r="P24" s="14" t="s">
        <v>377</v>
      </c>
      <c r="Q24" s="14" t="s">
        <v>378</v>
      </c>
      <c r="R24" s="14" t="s">
        <v>379</v>
      </c>
      <c r="S24" s="14" t="s">
        <v>380</v>
      </c>
      <c r="T24" s="62">
        <v>44255</v>
      </c>
      <c r="U24" s="14" t="s">
        <v>381</v>
      </c>
      <c r="V24" s="15" t="s">
        <v>326</v>
      </c>
      <c r="W24" s="8"/>
      <c r="X24" s="8"/>
    </row>
    <row r="25" spans="1:24" ht="23">
      <c r="A25" s="48" t="s">
        <v>281</v>
      </c>
      <c r="B25" s="49" t="s">
        <v>92</v>
      </c>
      <c r="C25" s="49" t="s">
        <v>382</v>
      </c>
      <c r="D25" s="49" t="s">
        <v>151</v>
      </c>
      <c r="E25" s="49" t="s">
        <v>75</v>
      </c>
      <c r="F25" s="49" t="s">
        <v>280</v>
      </c>
      <c r="G25" s="50">
        <v>9.5000000000000001E-2</v>
      </c>
      <c r="H25" s="50">
        <v>0.05</v>
      </c>
      <c r="I25" s="50">
        <v>7.0000000000000007E-2</v>
      </c>
      <c r="J25" s="50">
        <v>0.112</v>
      </c>
      <c r="K25" s="50">
        <f t="shared" si="0"/>
        <v>-4.1999999999999996E-2</v>
      </c>
      <c r="L25" s="50">
        <f t="shared" si="1"/>
        <v>0.625</v>
      </c>
      <c r="M25" s="50">
        <f t="shared" si="2"/>
        <v>3.125E-2</v>
      </c>
      <c r="N25" s="49" t="str">
        <f t="shared" si="3"/>
        <v>Red</v>
      </c>
      <c r="O25" s="50">
        <f>IF(F25="Higher",'03_Monthly_Tracker'!S25-'03_Monthly_Tracker'!P25,'03_Monthly_Tracker'!P25-'03_Monthly_Tracker'!S25)</f>
        <v>3.0000000000000027E-3</v>
      </c>
      <c r="P25" s="49" t="s">
        <v>383</v>
      </c>
      <c r="Q25" s="49" t="s">
        <v>384</v>
      </c>
      <c r="R25" s="49" t="s">
        <v>385</v>
      </c>
      <c r="S25" s="49" t="s">
        <v>369</v>
      </c>
      <c r="T25" s="61">
        <v>44286</v>
      </c>
      <c r="U25" s="49" t="s">
        <v>386</v>
      </c>
      <c r="V25" s="51" t="s">
        <v>343</v>
      </c>
      <c r="W25" s="8"/>
      <c r="X25" s="8"/>
    </row>
    <row r="26" spans="1:24" ht="23">
      <c r="A26" s="21" t="s">
        <v>282</v>
      </c>
      <c r="B26" s="14" t="s">
        <v>101</v>
      </c>
      <c r="C26" s="14" t="s">
        <v>387</v>
      </c>
      <c r="D26" s="14" t="s">
        <v>155</v>
      </c>
      <c r="E26" s="14" t="s">
        <v>75</v>
      </c>
      <c r="F26" s="14" t="s">
        <v>266</v>
      </c>
      <c r="G26" s="22">
        <v>0.74</v>
      </c>
      <c r="H26" s="22">
        <v>0.04</v>
      </c>
      <c r="I26" s="22">
        <v>0.85</v>
      </c>
      <c r="J26" s="22">
        <v>0.71</v>
      </c>
      <c r="K26" s="22">
        <f t="shared" si="0"/>
        <v>-0.14000000000000001</v>
      </c>
      <c r="L26" s="22">
        <f t="shared" si="1"/>
        <v>0.83529411764705885</v>
      </c>
      <c r="M26" s="22">
        <f t="shared" si="2"/>
        <v>3.3411764705882356E-2</v>
      </c>
      <c r="N26" s="14" t="str">
        <f t="shared" si="3"/>
        <v>Red</v>
      </c>
      <c r="O26" s="22">
        <f>IF(F26="Higher",'03_Monthly_Tracker'!S26-'03_Monthly_Tracker'!P26,'03_Monthly_Tracker'!P26-'03_Monthly_Tracker'!S26)</f>
        <v>7.0000000000000062E-3</v>
      </c>
      <c r="P26" s="14" t="s">
        <v>388</v>
      </c>
      <c r="Q26" s="14" t="s">
        <v>389</v>
      </c>
      <c r="R26" s="14" t="s">
        <v>390</v>
      </c>
      <c r="S26" s="14" t="s">
        <v>391</v>
      </c>
      <c r="T26" s="62">
        <v>44255</v>
      </c>
      <c r="U26" s="14" t="s">
        <v>392</v>
      </c>
      <c r="V26" s="15" t="s">
        <v>326</v>
      </c>
      <c r="W26" s="8"/>
      <c r="X26" s="8"/>
    </row>
    <row r="27" spans="1:24" ht="23">
      <c r="A27" s="48" t="s">
        <v>283</v>
      </c>
      <c r="B27" s="49" t="s">
        <v>101</v>
      </c>
      <c r="C27" s="49" t="s">
        <v>393</v>
      </c>
      <c r="D27" s="49" t="s">
        <v>159</v>
      </c>
      <c r="E27" s="49" t="s">
        <v>75</v>
      </c>
      <c r="F27" s="49" t="s">
        <v>266</v>
      </c>
      <c r="G27" s="50">
        <v>0.89</v>
      </c>
      <c r="H27" s="50">
        <v>0.04</v>
      </c>
      <c r="I27" s="50">
        <v>0.95</v>
      </c>
      <c r="J27" s="50">
        <v>0.86</v>
      </c>
      <c r="K27" s="50">
        <f t="shared" si="0"/>
        <v>-8.9999999999999969E-2</v>
      </c>
      <c r="L27" s="50">
        <f t="shared" si="1"/>
        <v>0.90526315789473688</v>
      </c>
      <c r="M27" s="50">
        <f t="shared" si="2"/>
        <v>3.6210526315789478E-2</v>
      </c>
      <c r="N27" s="49" t="str">
        <f t="shared" si="3"/>
        <v>Amber</v>
      </c>
      <c r="O27" s="50">
        <f>IF(F27="Higher",'03_Monthly_Tracker'!S27-'03_Monthly_Tracker'!P27,'03_Monthly_Tracker'!P27-'03_Monthly_Tracker'!S27)</f>
        <v>2.0000000000000018E-3</v>
      </c>
      <c r="P27" s="49" t="s">
        <v>394</v>
      </c>
      <c r="Q27" s="49" t="s">
        <v>395</v>
      </c>
      <c r="R27" s="49" t="s">
        <v>396</v>
      </c>
      <c r="S27" s="49" t="s">
        <v>391</v>
      </c>
      <c r="T27" s="61">
        <v>44286</v>
      </c>
      <c r="U27" s="49" t="s">
        <v>397</v>
      </c>
      <c r="V27" s="51" t="s">
        <v>326</v>
      </c>
      <c r="W27" s="8"/>
      <c r="X27" s="8"/>
    </row>
    <row r="28" spans="1:24" ht="23">
      <c r="A28" s="21" t="s">
        <v>284</v>
      </c>
      <c r="B28" s="14" t="s">
        <v>101</v>
      </c>
      <c r="C28" s="14" t="s">
        <v>398</v>
      </c>
      <c r="D28" s="14" t="s">
        <v>121</v>
      </c>
      <c r="E28" s="14" t="s">
        <v>122</v>
      </c>
      <c r="F28" s="14" t="s">
        <v>280</v>
      </c>
      <c r="G28" s="24">
        <v>78</v>
      </c>
      <c r="H28" s="24">
        <v>0.04</v>
      </c>
      <c r="I28" s="24">
        <v>70</v>
      </c>
      <c r="J28" s="24">
        <v>82</v>
      </c>
      <c r="K28" s="24">
        <f t="shared" si="0"/>
        <v>-12</v>
      </c>
      <c r="L28" s="22">
        <f t="shared" si="1"/>
        <v>0.85365853658536583</v>
      </c>
      <c r="M28" s="22">
        <f t="shared" si="2"/>
        <v>3.4146341463414637E-2</v>
      </c>
      <c r="N28" s="14" t="str">
        <f t="shared" si="3"/>
        <v>Red</v>
      </c>
      <c r="O28" s="24">
        <f>IF(F28="Higher",'03_Monthly_Tracker'!S28-'03_Monthly_Tracker'!P28,'03_Monthly_Tracker'!P28-'03_Monthly_Tracker'!S28)</f>
        <v>3</v>
      </c>
      <c r="P28" s="14" t="s">
        <v>399</v>
      </c>
      <c r="Q28" s="14" t="s">
        <v>400</v>
      </c>
      <c r="R28" s="14" t="s">
        <v>401</v>
      </c>
      <c r="S28" s="14" t="s">
        <v>391</v>
      </c>
      <c r="T28" s="62">
        <v>44227</v>
      </c>
      <c r="U28" s="14" t="s">
        <v>402</v>
      </c>
      <c r="V28" s="15" t="s">
        <v>326</v>
      </c>
      <c r="W28" s="8"/>
      <c r="X28" s="8"/>
    </row>
    <row r="29" spans="1:24" ht="23">
      <c r="A29" s="48" t="s">
        <v>285</v>
      </c>
      <c r="B29" s="49" t="s">
        <v>101</v>
      </c>
      <c r="C29" s="49" t="s">
        <v>403</v>
      </c>
      <c r="D29" s="49" t="s">
        <v>286</v>
      </c>
      <c r="E29" s="49" t="s">
        <v>75</v>
      </c>
      <c r="F29" s="49" t="s">
        <v>280</v>
      </c>
      <c r="G29" s="50">
        <v>0.01</v>
      </c>
      <c r="H29" s="50">
        <v>0.03</v>
      </c>
      <c r="I29" s="50">
        <v>8.0000000000000002E-3</v>
      </c>
      <c r="J29" s="50">
        <v>1.4E-2</v>
      </c>
      <c r="K29" s="50">
        <f t="shared" si="0"/>
        <v>-6.0000000000000001E-3</v>
      </c>
      <c r="L29" s="50">
        <f t="shared" si="1"/>
        <v>0.5714285714285714</v>
      </c>
      <c r="M29" s="50">
        <f t="shared" si="2"/>
        <v>1.714285714285714E-2</v>
      </c>
      <c r="N29" s="49" t="str">
        <f t="shared" si="3"/>
        <v>Red</v>
      </c>
      <c r="O29" s="50">
        <f>IF(F29="Higher",'03_Monthly_Tracker'!S29-'03_Monthly_Tracker'!P29,'03_Monthly_Tracker'!P29-'03_Monthly_Tracker'!S29)</f>
        <v>9.9999999999999915E-4</v>
      </c>
      <c r="P29" s="49" t="s">
        <v>404</v>
      </c>
      <c r="Q29" s="49" t="s">
        <v>405</v>
      </c>
      <c r="R29" s="49" t="s">
        <v>406</v>
      </c>
      <c r="S29" s="49" t="s">
        <v>391</v>
      </c>
      <c r="T29" s="61">
        <v>44185</v>
      </c>
      <c r="U29" s="49" t="s">
        <v>407</v>
      </c>
      <c r="V29" s="51" t="s">
        <v>326</v>
      </c>
      <c r="W29" s="8"/>
      <c r="X29" s="8"/>
    </row>
    <row r="30" spans="1:24" ht="34.5">
      <c r="A30" s="21" t="s">
        <v>287</v>
      </c>
      <c r="B30" s="14" t="s">
        <v>108</v>
      </c>
      <c r="C30" s="14" t="s">
        <v>408</v>
      </c>
      <c r="D30" s="14" t="s">
        <v>129</v>
      </c>
      <c r="E30" s="14" t="s">
        <v>75</v>
      </c>
      <c r="F30" s="14" t="s">
        <v>266</v>
      </c>
      <c r="G30" s="22">
        <v>0.64</v>
      </c>
      <c r="H30" s="22">
        <v>0.03</v>
      </c>
      <c r="I30" s="22">
        <v>0.72</v>
      </c>
      <c r="J30" s="22">
        <v>0.73</v>
      </c>
      <c r="K30" s="22">
        <f t="shared" si="0"/>
        <v>1.0000000000000009E-2</v>
      </c>
      <c r="L30" s="22">
        <f t="shared" si="1"/>
        <v>1.0138888888888888</v>
      </c>
      <c r="M30" s="22">
        <f t="shared" si="2"/>
        <v>3.0416666666666665E-2</v>
      </c>
      <c r="N30" s="14" t="str">
        <f t="shared" si="3"/>
        <v>Green</v>
      </c>
      <c r="O30" s="22">
        <f>IF(F30="Higher",'03_Monthly_Tracker'!S30-'03_Monthly_Tracker'!P30,'03_Monthly_Tracker'!P30-'03_Monthly_Tracker'!S30)</f>
        <v>3.0000000000000027E-2</v>
      </c>
      <c r="P30" s="14" t="s">
        <v>409</v>
      </c>
      <c r="Q30" s="14" t="s">
        <v>410</v>
      </c>
      <c r="R30" s="14" t="s">
        <v>411</v>
      </c>
      <c r="S30" s="14" t="s">
        <v>412</v>
      </c>
      <c r="T30" s="62">
        <v>44255</v>
      </c>
      <c r="U30" s="14" t="s">
        <v>413</v>
      </c>
      <c r="V30" s="15" t="s">
        <v>343</v>
      </c>
      <c r="W30" s="8"/>
      <c r="X30" s="8"/>
    </row>
    <row r="31" spans="1:24" ht="34.5">
      <c r="A31" s="48" t="s">
        <v>288</v>
      </c>
      <c r="B31" s="49" t="s">
        <v>108</v>
      </c>
      <c r="C31" s="49" t="s">
        <v>414</v>
      </c>
      <c r="D31" s="49" t="s">
        <v>289</v>
      </c>
      <c r="E31" s="49" t="s">
        <v>75</v>
      </c>
      <c r="F31" s="49" t="s">
        <v>266</v>
      </c>
      <c r="G31" s="50">
        <v>0.68</v>
      </c>
      <c r="H31" s="50">
        <v>0.03</v>
      </c>
      <c r="I31" s="50">
        <v>0.9</v>
      </c>
      <c r="J31" s="50">
        <v>0.73</v>
      </c>
      <c r="K31" s="50">
        <f t="shared" si="0"/>
        <v>-0.17000000000000004</v>
      </c>
      <c r="L31" s="50">
        <f t="shared" si="1"/>
        <v>0.81111111111111112</v>
      </c>
      <c r="M31" s="50">
        <f t="shared" si="2"/>
        <v>2.4333333333333332E-2</v>
      </c>
      <c r="N31" s="49" t="str">
        <f t="shared" si="3"/>
        <v>Red</v>
      </c>
      <c r="O31" s="50">
        <f>IF(F31="Higher",'03_Monthly_Tracker'!S31-'03_Monthly_Tracker'!P31,'03_Monthly_Tracker'!P31-'03_Monthly_Tracker'!S31)</f>
        <v>8.0000000000000071E-3</v>
      </c>
      <c r="P31" s="49" t="s">
        <v>415</v>
      </c>
      <c r="Q31" s="49" t="s">
        <v>416</v>
      </c>
      <c r="R31" s="49" t="s">
        <v>417</v>
      </c>
      <c r="S31" s="49" t="s">
        <v>412</v>
      </c>
      <c r="T31" s="61">
        <v>44286</v>
      </c>
      <c r="U31" s="49" t="s">
        <v>418</v>
      </c>
      <c r="V31" s="51" t="s">
        <v>326</v>
      </c>
      <c r="W31" s="8"/>
      <c r="X31" s="8"/>
    </row>
    <row r="32" spans="1:24" ht="23">
      <c r="A32" s="21" t="s">
        <v>290</v>
      </c>
      <c r="B32" s="14" t="s">
        <v>108</v>
      </c>
      <c r="C32" s="14" t="s">
        <v>419</v>
      </c>
      <c r="D32" s="14" t="s">
        <v>291</v>
      </c>
      <c r="E32" s="14" t="s">
        <v>75</v>
      </c>
      <c r="F32" s="14" t="s">
        <v>266</v>
      </c>
      <c r="G32" s="22">
        <v>0.3</v>
      </c>
      <c r="H32" s="22">
        <v>0.02</v>
      </c>
      <c r="I32" s="22">
        <v>0.65</v>
      </c>
      <c r="J32" s="22">
        <v>0.42</v>
      </c>
      <c r="K32" s="22">
        <f t="shared" si="0"/>
        <v>-0.23000000000000004</v>
      </c>
      <c r="L32" s="22">
        <f t="shared" si="1"/>
        <v>0.64615384615384608</v>
      </c>
      <c r="M32" s="22">
        <f t="shared" si="2"/>
        <v>1.2923076923076923E-2</v>
      </c>
      <c r="N32" s="14" t="str">
        <f t="shared" si="3"/>
        <v>Red</v>
      </c>
      <c r="O32" s="22">
        <f>IF(F32="Higher",'03_Monthly_Tracker'!S32-'03_Monthly_Tracker'!P32,'03_Monthly_Tracker'!P32-'03_Monthly_Tracker'!S32)</f>
        <v>3.0999999999999972E-2</v>
      </c>
      <c r="P32" s="14" t="s">
        <v>420</v>
      </c>
      <c r="Q32" s="14" t="s">
        <v>421</v>
      </c>
      <c r="R32" s="14" t="s">
        <v>422</v>
      </c>
      <c r="S32" s="14" t="s">
        <v>412</v>
      </c>
      <c r="T32" s="62">
        <v>44377</v>
      </c>
      <c r="U32" s="14" t="s">
        <v>423</v>
      </c>
      <c r="V32" s="15" t="s">
        <v>343</v>
      </c>
      <c r="W32" s="8"/>
      <c r="X32" s="8"/>
    </row>
    <row r="33" spans="1:24" ht="23">
      <c r="A33" s="48" t="s">
        <v>292</v>
      </c>
      <c r="B33" s="49" t="s">
        <v>108</v>
      </c>
      <c r="C33" s="49" t="s">
        <v>424</v>
      </c>
      <c r="D33" s="49" t="s">
        <v>293</v>
      </c>
      <c r="E33" s="49" t="s">
        <v>75</v>
      </c>
      <c r="F33" s="49" t="s">
        <v>280</v>
      </c>
      <c r="G33" s="50">
        <v>0.105</v>
      </c>
      <c r="H33" s="50">
        <v>0.02</v>
      </c>
      <c r="I33" s="50">
        <v>0.08</v>
      </c>
      <c r="J33" s="50">
        <v>0.125</v>
      </c>
      <c r="K33" s="50">
        <f t="shared" si="0"/>
        <v>-4.4999999999999998E-2</v>
      </c>
      <c r="L33" s="50">
        <f t="shared" si="1"/>
        <v>0.64</v>
      </c>
      <c r="M33" s="50">
        <f t="shared" si="2"/>
        <v>1.2800000000000001E-2</v>
      </c>
      <c r="N33" s="49" t="str">
        <f t="shared" si="3"/>
        <v>Red</v>
      </c>
      <c r="O33" s="50">
        <f>IF(F33="Higher",'03_Monthly_Tracker'!S33-'03_Monthly_Tracker'!P33,'03_Monthly_Tracker'!P33-'03_Monthly_Tracker'!S33)</f>
        <v>-3.0000000000000027E-3</v>
      </c>
      <c r="P33" s="49" t="s">
        <v>425</v>
      </c>
      <c r="Q33" s="49" t="s">
        <v>426</v>
      </c>
      <c r="R33" s="49" t="s">
        <v>417</v>
      </c>
      <c r="S33" s="49" t="s">
        <v>412</v>
      </c>
      <c r="T33" s="61">
        <v>44255</v>
      </c>
      <c r="U33" s="49" t="s">
        <v>427</v>
      </c>
      <c r="V33" s="51" t="s">
        <v>326</v>
      </c>
      <c r="W33" s="8"/>
      <c r="X33" s="8"/>
    </row>
    <row r="34" spans="1:24" ht="34.5">
      <c r="A34" s="21" t="s">
        <v>294</v>
      </c>
      <c r="B34" s="14" t="s">
        <v>115</v>
      </c>
      <c r="C34" s="14" t="s">
        <v>428</v>
      </c>
      <c r="D34" s="14" t="s">
        <v>162</v>
      </c>
      <c r="E34" s="14" t="s">
        <v>163</v>
      </c>
      <c r="F34" s="14" t="s">
        <v>280</v>
      </c>
      <c r="G34" s="34">
        <v>0.42</v>
      </c>
      <c r="H34" s="34">
        <v>0.03</v>
      </c>
      <c r="I34" s="34">
        <v>0.25</v>
      </c>
      <c r="J34" s="34">
        <v>0.24</v>
      </c>
      <c r="K34" s="34">
        <f t="shared" si="0"/>
        <v>1.0000000000000009E-2</v>
      </c>
      <c r="L34" s="22">
        <f t="shared" si="1"/>
        <v>1.0416666666666667</v>
      </c>
      <c r="M34" s="22">
        <f t="shared" si="2"/>
        <v>3.125E-2</v>
      </c>
      <c r="N34" s="14" t="str">
        <f t="shared" si="3"/>
        <v>Green</v>
      </c>
      <c r="O34" s="34">
        <f>IF(F34="Higher",'03_Monthly_Tracker'!S34-'03_Monthly_Tracker'!P34,'03_Monthly_Tracker'!P34-'03_Monthly_Tracker'!S34)</f>
        <v>2.0000000000000018E-2</v>
      </c>
      <c r="P34" s="14" t="s">
        <v>429</v>
      </c>
      <c r="Q34" s="14" t="s">
        <v>430</v>
      </c>
      <c r="R34" s="14" t="s">
        <v>431</v>
      </c>
      <c r="S34" s="14" t="s">
        <v>369</v>
      </c>
      <c r="T34" s="62">
        <v>44196</v>
      </c>
      <c r="U34" s="14" t="s">
        <v>432</v>
      </c>
      <c r="V34" s="15" t="s">
        <v>326</v>
      </c>
      <c r="W34" s="8"/>
      <c r="X34" s="8"/>
    </row>
    <row r="35" spans="1:24" ht="23">
      <c r="A35" s="48" t="s">
        <v>295</v>
      </c>
      <c r="B35" s="49" t="s">
        <v>115</v>
      </c>
      <c r="C35" s="49" t="s">
        <v>433</v>
      </c>
      <c r="D35" s="49" t="s">
        <v>296</v>
      </c>
      <c r="E35" s="49" t="s">
        <v>163</v>
      </c>
      <c r="F35" s="49" t="s">
        <v>280</v>
      </c>
      <c r="G35" s="52">
        <v>0.92</v>
      </c>
      <c r="H35" s="52">
        <v>0.03</v>
      </c>
      <c r="I35" s="52">
        <v>0.6</v>
      </c>
      <c r="J35" s="52">
        <v>0.82</v>
      </c>
      <c r="K35" s="52">
        <f t="shared" si="0"/>
        <v>-0.21999999999999997</v>
      </c>
      <c r="L35" s="50">
        <f t="shared" si="1"/>
        <v>0.73170731707317072</v>
      </c>
      <c r="M35" s="50">
        <f t="shared" si="2"/>
        <v>2.1951219512195121E-2</v>
      </c>
      <c r="N35" s="49" t="str">
        <f t="shared" si="3"/>
        <v>Red</v>
      </c>
      <c r="O35" s="52">
        <f>IF(F35="Higher",'03_Monthly_Tracker'!S35-'03_Monthly_Tracker'!P35,'03_Monthly_Tracker'!P35-'03_Monthly_Tracker'!S35)</f>
        <v>-1.9999999999999907E-2</v>
      </c>
      <c r="P35" s="49" t="s">
        <v>434</v>
      </c>
      <c r="Q35" s="49" t="s">
        <v>435</v>
      </c>
      <c r="R35" s="49" t="s">
        <v>431</v>
      </c>
      <c r="S35" s="49" t="s">
        <v>369</v>
      </c>
      <c r="T35" s="61">
        <v>44286</v>
      </c>
      <c r="U35" s="49" t="s">
        <v>436</v>
      </c>
      <c r="V35" s="51" t="s">
        <v>326</v>
      </c>
      <c r="W35" s="8"/>
      <c r="X35" s="8"/>
    </row>
    <row r="36" spans="1:24" ht="34.5">
      <c r="A36" s="21" t="s">
        <v>297</v>
      </c>
      <c r="B36" s="14" t="s">
        <v>115</v>
      </c>
      <c r="C36" s="14" t="s">
        <v>437</v>
      </c>
      <c r="D36" s="14" t="s">
        <v>298</v>
      </c>
      <c r="E36" s="14" t="s">
        <v>299</v>
      </c>
      <c r="F36" s="14" t="s">
        <v>280</v>
      </c>
      <c r="G36" s="34">
        <v>3.6</v>
      </c>
      <c r="H36" s="34">
        <v>0.02</v>
      </c>
      <c r="I36" s="34">
        <v>3</v>
      </c>
      <c r="J36" s="34">
        <v>3.4</v>
      </c>
      <c r="K36" s="34">
        <f t="shared" si="0"/>
        <v>-0.39999999999999991</v>
      </c>
      <c r="L36" s="22">
        <f t="shared" si="1"/>
        <v>0.88235294117647056</v>
      </c>
      <c r="M36" s="22">
        <f t="shared" si="2"/>
        <v>1.7647058823529412E-2</v>
      </c>
      <c r="N36" s="14" t="str">
        <f t="shared" si="3"/>
        <v>Red</v>
      </c>
      <c r="O36" s="34">
        <f>IF(F36="Higher",'03_Monthly_Tracker'!S36-'03_Monthly_Tracker'!P36,'03_Monthly_Tracker'!P36-'03_Monthly_Tracker'!S36)</f>
        <v>1.0000000000000231E-2</v>
      </c>
      <c r="P36" s="14" t="s">
        <v>438</v>
      </c>
      <c r="Q36" s="14" t="s">
        <v>439</v>
      </c>
      <c r="R36" s="14" t="s">
        <v>440</v>
      </c>
      <c r="S36" s="14" t="s">
        <v>441</v>
      </c>
      <c r="T36" s="62">
        <v>44377</v>
      </c>
      <c r="U36" s="14" t="s">
        <v>442</v>
      </c>
      <c r="V36" s="15" t="s">
        <v>343</v>
      </c>
      <c r="W36" s="8"/>
      <c r="X36" s="8"/>
    </row>
    <row r="37" spans="1:24" ht="23">
      <c r="A37" s="53" t="s">
        <v>300</v>
      </c>
      <c r="B37" s="54" t="s">
        <v>115</v>
      </c>
      <c r="C37" s="54" t="s">
        <v>443</v>
      </c>
      <c r="D37" s="54" t="s">
        <v>301</v>
      </c>
      <c r="E37" s="54" t="s">
        <v>75</v>
      </c>
      <c r="F37" s="54" t="s">
        <v>266</v>
      </c>
      <c r="G37" s="55">
        <v>0.24</v>
      </c>
      <c r="H37" s="55">
        <v>0.02</v>
      </c>
      <c r="I37" s="55">
        <v>0.45</v>
      </c>
      <c r="J37" s="55">
        <v>0.32</v>
      </c>
      <c r="K37" s="55">
        <f t="shared" si="0"/>
        <v>-0.13</v>
      </c>
      <c r="L37" s="55">
        <f t="shared" si="1"/>
        <v>0.71111111111111114</v>
      </c>
      <c r="M37" s="55">
        <f t="shared" si="2"/>
        <v>1.4222222222222223E-2</v>
      </c>
      <c r="N37" s="54" t="str">
        <f t="shared" si="3"/>
        <v>Red</v>
      </c>
      <c r="O37" s="55">
        <f>IF(F37="Higher",'03_Monthly_Tracker'!S37-'03_Monthly_Tracker'!P37,'03_Monthly_Tracker'!P37-'03_Monthly_Tracker'!S37)</f>
        <v>1.3000000000000012E-2</v>
      </c>
      <c r="P37" s="54" t="s">
        <v>444</v>
      </c>
      <c r="Q37" s="54" t="s">
        <v>445</v>
      </c>
      <c r="R37" s="54" t="s">
        <v>440</v>
      </c>
      <c r="S37" s="54" t="s">
        <v>441</v>
      </c>
      <c r="T37" s="63">
        <v>44377</v>
      </c>
      <c r="U37" s="54" t="s">
        <v>446</v>
      </c>
      <c r="V37" s="56" t="s">
        <v>343</v>
      </c>
      <c r="W37" s="8"/>
      <c r="X37" s="8"/>
    </row>
    <row r="38" spans="1:24">
      <c r="A38" s="8"/>
      <c r="B38" s="8"/>
      <c r="C38" s="8"/>
      <c r="D38" s="8"/>
      <c r="E38" s="8"/>
      <c r="F38" s="8"/>
      <c r="G38" s="8"/>
      <c r="H38" s="8"/>
      <c r="I38" s="8"/>
      <c r="J38" s="8"/>
      <c r="K38" s="8"/>
      <c r="L38" s="8"/>
      <c r="M38" s="8"/>
      <c r="N38" s="8"/>
      <c r="O38" s="8"/>
      <c r="P38" s="8"/>
      <c r="Q38" s="8"/>
      <c r="R38" s="8"/>
      <c r="S38" s="8"/>
      <c r="T38" s="8"/>
      <c r="U38" s="8"/>
      <c r="V38" s="8"/>
      <c r="W38" s="8"/>
      <c r="X38" s="8"/>
    </row>
    <row r="39" spans="1:24" ht="16" customHeight="1">
      <c r="A39" s="136" t="s">
        <v>447</v>
      </c>
      <c r="B39" s="136"/>
      <c r="C39" s="136"/>
      <c r="D39" s="136"/>
      <c r="E39" s="136"/>
      <c r="F39" s="136"/>
      <c r="G39" s="136"/>
      <c r="H39" s="136"/>
      <c r="I39" s="136"/>
      <c r="J39" s="136"/>
      <c r="K39" s="136"/>
      <c r="L39" s="136"/>
      <c r="M39" s="136"/>
      <c r="N39" s="136"/>
      <c r="O39" s="136"/>
      <c r="P39" s="136"/>
      <c r="Q39" s="136"/>
      <c r="R39" s="136"/>
      <c r="S39" s="136"/>
      <c r="T39" s="136"/>
      <c r="U39" s="136"/>
      <c r="V39" s="136"/>
      <c r="W39" s="8"/>
      <c r="X39" s="8"/>
    </row>
    <row r="40" spans="1:24">
      <c r="A40" s="224" t="s">
        <v>448</v>
      </c>
      <c r="B40" s="225"/>
      <c r="C40" s="225"/>
      <c r="D40" s="225"/>
      <c r="E40" s="225"/>
      <c r="F40" s="226"/>
      <c r="G40" s="233" t="s">
        <v>449</v>
      </c>
      <c r="H40" s="234"/>
      <c r="I40" s="234"/>
      <c r="J40" s="234"/>
      <c r="K40" s="234"/>
      <c r="L40" s="235"/>
      <c r="M40" s="241" t="s">
        <v>450</v>
      </c>
      <c r="N40" s="242"/>
      <c r="O40" s="242"/>
      <c r="P40" s="242"/>
      <c r="Q40" s="242"/>
      <c r="R40" s="243"/>
      <c r="S40" s="250" t="s">
        <v>451</v>
      </c>
      <c r="T40" s="251"/>
      <c r="U40" s="251"/>
      <c r="V40" s="252"/>
      <c r="W40" s="8"/>
      <c r="X40" s="8"/>
    </row>
    <row r="41" spans="1:24">
      <c r="A41" s="227"/>
      <c r="B41" s="228"/>
      <c r="C41" s="228"/>
      <c r="D41" s="228"/>
      <c r="E41" s="228"/>
      <c r="F41" s="229"/>
      <c r="G41" s="236"/>
      <c r="H41" s="218"/>
      <c r="I41" s="218"/>
      <c r="J41" s="218"/>
      <c r="K41" s="218"/>
      <c r="L41" s="237"/>
      <c r="M41" s="244"/>
      <c r="N41" s="245"/>
      <c r="O41" s="245"/>
      <c r="P41" s="245"/>
      <c r="Q41" s="245"/>
      <c r="R41" s="246"/>
      <c r="S41" s="253"/>
      <c r="T41" s="254"/>
      <c r="U41" s="254"/>
      <c r="V41" s="255"/>
      <c r="W41" s="8"/>
      <c r="X41" s="8"/>
    </row>
    <row r="42" spans="1:24">
      <c r="A42" s="227"/>
      <c r="B42" s="228"/>
      <c r="C42" s="228"/>
      <c r="D42" s="228"/>
      <c r="E42" s="228"/>
      <c r="F42" s="229"/>
      <c r="G42" s="236"/>
      <c r="H42" s="218"/>
      <c r="I42" s="218"/>
      <c r="J42" s="218"/>
      <c r="K42" s="218"/>
      <c r="L42" s="237"/>
      <c r="M42" s="244"/>
      <c r="N42" s="245"/>
      <c r="O42" s="245"/>
      <c r="P42" s="245"/>
      <c r="Q42" s="245"/>
      <c r="R42" s="246"/>
      <c r="S42" s="253"/>
      <c r="T42" s="254"/>
      <c r="U42" s="254"/>
      <c r="V42" s="255"/>
      <c r="W42" s="8"/>
      <c r="X42" s="8"/>
    </row>
    <row r="43" spans="1:24">
      <c r="A43" s="230"/>
      <c r="B43" s="231"/>
      <c r="C43" s="231"/>
      <c r="D43" s="231"/>
      <c r="E43" s="231"/>
      <c r="F43" s="232"/>
      <c r="G43" s="238"/>
      <c r="H43" s="239"/>
      <c r="I43" s="239"/>
      <c r="J43" s="239"/>
      <c r="K43" s="239"/>
      <c r="L43" s="240"/>
      <c r="M43" s="247"/>
      <c r="N43" s="248"/>
      <c r="O43" s="248"/>
      <c r="P43" s="248"/>
      <c r="Q43" s="248"/>
      <c r="R43" s="249"/>
      <c r="S43" s="256"/>
      <c r="T43" s="257"/>
      <c r="U43" s="257"/>
      <c r="V43" s="258"/>
      <c r="W43" s="8"/>
      <c r="X43" s="8"/>
    </row>
    <row r="44" spans="1:24">
      <c r="A44" s="8"/>
      <c r="B44" s="8"/>
      <c r="C44" s="8"/>
      <c r="D44" s="8"/>
      <c r="E44" s="8"/>
      <c r="F44" s="8"/>
      <c r="G44" s="8"/>
      <c r="H44" s="8"/>
      <c r="I44" s="8"/>
      <c r="J44" s="8"/>
      <c r="K44" s="8"/>
      <c r="L44" s="8"/>
      <c r="M44" s="8"/>
      <c r="N44" s="8"/>
      <c r="O44" s="8"/>
      <c r="P44" s="8"/>
      <c r="Q44" s="8"/>
      <c r="R44" s="8"/>
      <c r="S44" s="8"/>
      <c r="T44" s="8"/>
      <c r="U44" s="8"/>
      <c r="V44" s="8"/>
      <c r="W44" s="8"/>
      <c r="X44" s="8"/>
    </row>
    <row r="45" spans="1:24" ht="13.4" customHeight="1">
      <c r="A45" s="155" t="s">
        <v>452</v>
      </c>
      <c r="B45" s="155"/>
      <c r="C45" s="155"/>
      <c r="D45" s="155"/>
      <c r="E45" s="155"/>
      <c r="F45" s="155"/>
      <c r="G45" s="155"/>
      <c r="H45" s="155"/>
      <c r="I45" s="155"/>
      <c r="J45" s="155"/>
      <c r="K45" s="155"/>
      <c r="L45" s="155"/>
      <c r="M45" s="155"/>
      <c r="N45" s="155"/>
      <c r="O45" s="155"/>
      <c r="P45" s="155"/>
      <c r="Q45" s="155"/>
      <c r="R45" s="155"/>
      <c r="S45" s="155"/>
      <c r="T45" s="155"/>
      <c r="U45" s="155"/>
      <c r="V45" s="155"/>
      <c r="W45" s="8"/>
      <c r="X45" s="8"/>
    </row>
    <row r="46" spans="1:24">
      <c r="A46" s="8"/>
      <c r="B46" s="8"/>
      <c r="C46" s="8"/>
      <c r="D46" s="8"/>
      <c r="E46" s="8"/>
      <c r="F46" s="8"/>
      <c r="G46" s="8"/>
      <c r="H46" s="8"/>
      <c r="I46" s="8"/>
      <c r="J46" s="8"/>
      <c r="K46" s="8"/>
      <c r="L46" s="8"/>
      <c r="M46" s="8"/>
      <c r="N46" s="8"/>
      <c r="O46" s="8"/>
      <c r="P46" s="8"/>
      <c r="Q46" s="8"/>
      <c r="R46" s="8"/>
      <c r="S46" s="8"/>
      <c r="T46" s="8"/>
      <c r="U46" s="8"/>
      <c r="V46" s="8"/>
      <c r="W46" s="8"/>
      <c r="X46" s="8"/>
    </row>
    <row r="47" spans="1:24">
      <c r="A47" s="8"/>
      <c r="B47" s="8"/>
      <c r="C47" s="8"/>
      <c r="D47" s="8"/>
      <c r="E47" s="8"/>
      <c r="F47" s="8"/>
      <c r="G47" s="8"/>
      <c r="H47" s="8"/>
      <c r="I47" s="8"/>
      <c r="J47" s="8"/>
      <c r="K47" s="8"/>
      <c r="L47" s="8"/>
      <c r="M47" s="8"/>
      <c r="N47" s="8"/>
      <c r="O47" s="8"/>
      <c r="P47" s="8"/>
      <c r="Q47" s="8"/>
      <c r="R47" s="8"/>
      <c r="S47" s="8"/>
      <c r="T47" s="8"/>
      <c r="U47" s="8"/>
      <c r="V47" s="8"/>
      <c r="W47" s="8"/>
      <c r="X47" s="8"/>
    </row>
    <row r="48" spans="1:24">
      <c r="A48" s="8"/>
      <c r="B48" s="8"/>
      <c r="C48" s="8"/>
      <c r="D48" s="8"/>
      <c r="E48" s="8"/>
      <c r="F48" s="8"/>
      <c r="G48" s="8"/>
      <c r="H48" s="8"/>
      <c r="I48" s="8"/>
      <c r="J48" s="8"/>
      <c r="K48" s="8"/>
      <c r="L48" s="8"/>
      <c r="M48" s="8"/>
      <c r="N48" s="8"/>
      <c r="O48" s="8"/>
      <c r="P48" s="8"/>
      <c r="Q48" s="8"/>
      <c r="R48" s="8"/>
      <c r="S48" s="8"/>
      <c r="T48" s="8"/>
      <c r="U48" s="8"/>
      <c r="V48" s="8"/>
      <c r="W48" s="8"/>
      <c r="X48" s="8"/>
    </row>
    <row r="49" spans="1:24">
      <c r="A49" s="8"/>
      <c r="B49" s="8"/>
      <c r="C49" s="8"/>
      <c r="D49" s="8"/>
      <c r="E49" s="8"/>
      <c r="F49" s="8"/>
      <c r="G49" s="8"/>
      <c r="H49" s="8"/>
      <c r="I49" s="8"/>
      <c r="J49" s="8"/>
      <c r="K49" s="8"/>
      <c r="L49" s="8"/>
      <c r="M49" s="8"/>
      <c r="N49" s="8"/>
      <c r="O49" s="8"/>
      <c r="P49" s="8"/>
      <c r="Q49" s="8"/>
      <c r="R49" s="8"/>
      <c r="S49" s="8"/>
      <c r="T49" s="8"/>
      <c r="U49" s="8"/>
      <c r="V49" s="8"/>
      <c r="W49" s="8"/>
      <c r="X49" s="8"/>
    </row>
    <row r="50" spans="1:24">
      <c r="A50" s="8"/>
      <c r="B50" s="8"/>
      <c r="C50" s="8"/>
      <c r="D50" s="8"/>
      <c r="E50" s="8"/>
      <c r="F50" s="8"/>
      <c r="G50" s="8"/>
      <c r="H50" s="8"/>
      <c r="I50" s="8"/>
      <c r="J50" s="8"/>
      <c r="K50" s="8"/>
      <c r="L50" s="8"/>
      <c r="M50" s="8"/>
      <c r="N50" s="8"/>
      <c r="O50" s="8"/>
      <c r="P50" s="8"/>
      <c r="Q50" s="8"/>
      <c r="R50" s="8"/>
      <c r="S50" s="8"/>
      <c r="T50" s="8"/>
      <c r="U50" s="8"/>
      <c r="V50" s="8"/>
      <c r="W50" s="8"/>
      <c r="X50" s="8"/>
    </row>
    <row r="51" spans="1:24">
      <c r="A51" s="8"/>
      <c r="B51" s="8"/>
      <c r="C51" s="8"/>
      <c r="D51" s="8"/>
      <c r="E51" s="8"/>
      <c r="F51" s="8"/>
      <c r="G51" s="8"/>
      <c r="H51" s="8"/>
      <c r="I51" s="8"/>
      <c r="J51" s="8"/>
      <c r="K51" s="8"/>
      <c r="L51" s="8"/>
      <c r="M51" s="8"/>
      <c r="N51" s="8"/>
      <c r="O51" s="8"/>
      <c r="P51" s="8"/>
      <c r="Q51" s="8"/>
      <c r="R51" s="8"/>
      <c r="S51" s="8"/>
      <c r="T51" s="8"/>
      <c r="U51" s="8"/>
      <c r="V51" s="8"/>
      <c r="W51" s="8"/>
      <c r="X51" s="8"/>
    </row>
    <row r="52" spans="1:24">
      <c r="A52" s="8"/>
      <c r="B52" s="8"/>
      <c r="C52" s="8"/>
      <c r="D52" s="8"/>
      <c r="E52" s="8"/>
      <c r="F52" s="8"/>
      <c r="G52" s="8"/>
      <c r="H52" s="8"/>
      <c r="I52" s="8"/>
      <c r="J52" s="8"/>
      <c r="K52" s="8"/>
      <c r="L52" s="8"/>
      <c r="M52" s="8"/>
      <c r="N52" s="8"/>
      <c r="O52" s="8"/>
      <c r="P52" s="8"/>
      <c r="Q52" s="8"/>
      <c r="R52" s="8"/>
      <c r="S52" s="8"/>
      <c r="T52" s="8"/>
      <c r="U52" s="8"/>
      <c r="V52" s="8"/>
      <c r="W52" s="8"/>
      <c r="X52" s="8"/>
    </row>
    <row r="53" spans="1:24">
      <c r="A53" s="8"/>
      <c r="B53" s="8"/>
      <c r="C53" s="8"/>
      <c r="D53" s="8"/>
      <c r="E53" s="8"/>
      <c r="F53" s="8"/>
      <c r="G53" s="8"/>
      <c r="H53" s="8"/>
      <c r="I53" s="8"/>
      <c r="J53" s="8"/>
      <c r="K53" s="8"/>
      <c r="L53" s="8"/>
      <c r="M53" s="8"/>
      <c r="N53" s="8"/>
      <c r="O53" s="8"/>
      <c r="P53" s="8"/>
      <c r="Q53" s="8"/>
      <c r="R53" s="8"/>
      <c r="S53" s="8"/>
      <c r="T53" s="8"/>
      <c r="U53" s="8"/>
      <c r="V53" s="8"/>
      <c r="W53" s="8"/>
      <c r="X53" s="8"/>
    </row>
    <row r="54" spans="1:24">
      <c r="A54" s="8"/>
      <c r="B54" s="8"/>
      <c r="C54" s="8"/>
      <c r="D54" s="8"/>
      <c r="E54" s="8"/>
      <c r="F54" s="8"/>
      <c r="G54" s="8"/>
      <c r="H54" s="8"/>
      <c r="I54" s="8"/>
      <c r="J54" s="8"/>
      <c r="K54" s="8"/>
      <c r="L54" s="8"/>
      <c r="M54" s="8"/>
      <c r="N54" s="8"/>
      <c r="O54" s="8"/>
      <c r="P54" s="8"/>
      <c r="Q54" s="8"/>
      <c r="R54" s="8"/>
      <c r="S54" s="8"/>
      <c r="T54" s="8"/>
      <c r="U54" s="8"/>
      <c r="V54" s="8"/>
      <c r="W54" s="8"/>
      <c r="X54" s="8"/>
    </row>
    <row r="55" spans="1:24">
      <c r="A55" s="8"/>
      <c r="B55" s="8"/>
      <c r="C55" s="8"/>
      <c r="D55" s="8"/>
      <c r="E55" s="8"/>
      <c r="F55" s="8"/>
      <c r="G55" s="8"/>
      <c r="H55" s="8"/>
      <c r="I55" s="8"/>
      <c r="J55" s="8"/>
      <c r="K55" s="8"/>
      <c r="L55" s="8"/>
      <c r="M55" s="8"/>
      <c r="N55" s="8"/>
      <c r="O55" s="8"/>
      <c r="P55" s="8"/>
      <c r="Q55" s="8"/>
      <c r="R55" s="8"/>
      <c r="S55" s="8"/>
      <c r="T55" s="8"/>
      <c r="U55" s="8"/>
      <c r="V55" s="8"/>
      <c r="W55" s="8"/>
      <c r="X55" s="8"/>
    </row>
    <row r="56" spans="1:24">
      <c r="A56" s="8"/>
      <c r="B56" s="8"/>
      <c r="C56" s="8"/>
      <c r="D56" s="8"/>
      <c r="E56" s="8"/>
      <c r="F56" s="8"/>
      <c r="G56" s="8"/>
      <c r="H56" s="8"/>
      <c r="I56" s="8"/>
      <c r="J56" s="8"/>
      <c r="K56" s="8"/>
      <c r="L56" s="8"/>
      <c r="M56" s="8"/>
      <c r="N56" s="8"/>
      <c r="O56" s="8"/>
      <c r="P56" s="8"/>
      <c r="Q56" s="8"/>
      <c r="R56" s="8"/>
      <c r="S56" s="8"/>
      <c r="T56" s="8"/>
      <c r="U56" s="8"/>
      <c r="V56" s="8"/>
      <c r="W56" s="8"/>
      <c r="X56" s="8"/>
    </row>
    <row r="57" spans="1:24">
      <c r="A57" s="8"/>
      <c r="B57" s="8"/>
      <c r="C57" s="8"/>
      <c r="D57" s="8"/>
      <c r="E57" s="8"/>
      <c r="F57" s="8"/>
      <c r="G57" s="8"/>
      <c r="H57" s="8"/>
      <c r="I57" s="8"/>
      <c r="J57" s="8"/>
      <c r="K57" s="8"/>
      <c r="L57" s="8"/>
      <c r="M57" s="8"/>
      <c r="N57" s="8"/>
      <c r="O57" s="8"/>
      <c r="P57" s="8"/>
      <c r="Q57" s="8"/>
      <c r="R57" s="8"/>
      <c r="S57" s="8"/>
      <c r="T57" s="8"/>
      <c r="U57" s="8"/>
      <c r="V57" s="8"/>
      <c r="W57" s="8"/>
      <c r="X57" s="8"/>
    </row>
    <row r="58" spans="1:24">
      <c r="A58" s="8"/>
      <c r="B58" s="8"/>
      <c r="C58" s="8"/>
      <c r="D58" s="8"/>
      <c r="E58" s="8"/>
      <c r="F58" s="8"/>
      <c r="G58" s="8"/>
      <c r="H58" s="8"/>
      <c r="I58" s="8"/>
      <c r="J58" s="8"/>
      <c r="K58" s="8"/>
      <c r="L58" s="8"/>
      <c r="M58" s="8"/>
      <c r="N58" s="8"/>
      <c r="O58" s="8"/>
      <c r="P58" s="8"/>
      <c r="Q58" s="8"/>
      <c r="R58" s="8"/>
      <c r="S58" s="8"/>
      <c r="T58" s="8"/>
      <c r="U58" s="8"/>
      <c r="V58" s="8"/>
      <c r="W58" s="8"/>
      <c r="X58" s="8"/>
    </row>
    <row r="59" spans="1:24">
      <c r="A59" s="8"/>
      <c r="B59" s="8"/>
      <c r="C59" s="8"/>
      <c r="D59" s="8"/>
      <c r="E59" s="8"/>
      <c r="F59" s="8"/>
      <c r="G59" s="8"/>
      <c r="H59" s="8"/>
      <c r="I59" s="8"/>
      <c r="J59" s="8"/>
      <c r="K59" s="8"/>
      <c r="L59" s="8"/>
      <c r="M59" s="8"/>
      <c r="N59" s="8"/>
      <c r="O59" s="8"/>
      <c r="P59" s="8"/>
      <c r="Q59" s="8"/>
      <c r="R59" s="8"/>
      <c r="S59" s="8"/>
      <c r="T59" s="8"/>
      <c r="U59" s="8"/>
      <c r="V59" s="8"/>
      <c r="W59" s="8"/>
      <c r="X59" s="8"/>
    </row>
    <row r="60" spans="1:24">
      <c r="A60" s="8"/>
      <c r="B60" s="8"/>
      <c r="C60" s="8"/>
      <c r="D60" s="8"/>
      <c r="E60" s="8"/>
      <c r="F60" s="8"/>
      <c r="G60" s="8"/>
      <c r="H60" s="8"/>
      <c r="I60" s="8"/>
      <c r="J60" s="8"/>
      <c r="K60" s="8"/>
      <c r="L60" s="8"/>
      <c r="M60" s="8"/>
      <c r="N60" s="8"/>
      <c r="O60" s="8"/>
      <c r="P60" s="8"/>
      <c r="Q60" s="8"/>
      <c r="R60" s="8"/>
      <c r="S60" s="8"/>
      <c r="T60" s="8"/>
      <c r="U60" s="8"/>
      <c r="V60" s="8"/>
      <c r="W60" s="8"/>
      <c r="X60" s="8"/>
    </row>
    <row r="61" spans="1:24">
      <c r="A61" s="8"/>
      <c r="B61" s="8"/>
      <c r="C61" s="8"/>
      <c r="D61" s="8"/>
      <c r="E61" s="8"/>
      <c r="F61" s="8"/>
      <c r="G61" s="8"/>
      <c r="H61" s="8"/>
      <c r="I61" s="8"/>
      <c r="J61" s="8"/>
      <c r="K61" s="8"/>
      <c r="L61" s="8"/>
      <c r="M61" s="8"/>
      <c r="N61" s="8"/>
      <c r="O61" s="8"/>
      <c r="P61" s="8"/>
      <c r="Q61" s="8"/>
      <c r="R61" s="8"/>
      <c r="S61" s="8"/>
      <c r="T61" s="8"/>
      <c r="U61" s="8"/>
      <c r="V61" s="8"/>
      <c r="W61" s="8"/>
      <c r="X61" s="8"/>
    </row>
    <row r="62" spans="1:24">
      <c r="A62" s="8"/>
      <c r="B62" s="8"/>
      <c r="C62" s="8"/>
      <c r="D62" s="8"/>
      <c r="E62" s="8"/>
      <c r="F62" s="8"/>
      <c r="G62" s="8"/>
      <c r="H62" s="8"/>
      <c r="I62" s="8"/>
      <c r="J62" s="8"/>
      <c r="K62" s="8"/>
      <c r="L62" s="8"/>
      <c r="M62" s="8"/>
      <c r="N62" s="8"/>
      <c r="O62" s="8"/>
      <c r="P62" s="8"/>
      <c r="Q62" s="8"/>
      <c r="R62" s="8"/>
      <c r="S62" s="8"/>
      <c r="T62" s="8"/>
      <c r="U62" s="8"/>
      <c r="V62" s="8"/>
      <c r="W62" s="8"/>
      <c r="X62" s="8"/>
    </row>
    <row r="63" spans="1:24">
      <c r="A63" s="8"/>
      <c r="B63" s="8"/>
      <c r="C63" s="8"/>
      <c r="D63" s="8"/>
      <c r="E63" s="8"/>
      <c r="F63" s="8"/>
      <c r="G63" s="8"/>
      <c r="H63" s="8"/>
      <c r="I63" s="8"/>
      <c r="J63" s="8"/>
      <c r="K63" s="8"/>
      <c r="L63" s="8"/>
      <c r="M63" s="8"/>
      <c r="N63" s="8"/>
      <c r="O63" s="8"/>
      <c r="P63" s="8"/>
      <c r="Q63" s="8"/>
      <c r="R63" s="8"/>
      <c r="S63" s="8"/>
      <c r="T63" s="8"/>
      <c r="U63" s="8"/>
      <c r="V63" s="8"/>
      <c r="W63" s="8"/>
      <c r="X63" s="8"/>
    </row>
    <row r="64" spans="1:24">
      <c r="A64" s="8"/>
      <c r="B64" s="8"/>
      <c r="C64" s="8"/>
      <c r="D64" s="8"/>
      <c r="E64" s="8"/>
      <c r="F64" s="8"/>
      <c r="G64" s="8"/>
      <c r="H64" s="8"/>
      <c r="I64" s="8"/>
      <c r="J64" s="8"/>
      <c r="K64" s="8"/>
      <c r="L64" s="8"/>
      <c r="M64" s="8"/>
      <c r="N64" s="8"/>
      <c r="O64" s="8"/>
      <c r="P64" s="8"/>
      <c r="Q64" s="8"/>
      <c r="R64" s="8"/>
      <c r="S64" s="8"/>
      <c r="T64" s="8"/>
      <c r="U64" s="8"/>
      <c r="V64" s="8"/>
      <c r="W64" s="8"/>
      <c r="X64" s="8"/>
    </row>
    <row r="65" spans="1:24">
      <c r="A65" s="8"/>
      <c r="B65" s="8"/>
      <c r="C65" s="8"/>
      <c r="D65" s="8"/>
      <c r="E65" s="8"/>
      <c r="F65" s="8"/>
      <c r="G65" s="8"/>
      <c r="H65" s="8"/>
      <c r="I65" s="8"/>
      <c r="J65" s="8"/>
      <c r="K65" s="8"/>
      <c r="L65" s="8"/>
      <c r="M65" s="8"/>
      <c r="N65" s="8"/>
      <c r="O65" s="8"/>
      <c r="P65" s="8"/>
      <c r="Q65" s="8"/>
      <c r="R65" s="8"/>
      <c r="S65" s="8"/>
      <c r="T65" s="8"/>
      <c r="U65" s="8"/>
      <c r="V65" s="8"/>
      <c r="W65" s="8"/>
      <c r="X65" s="8"/>
    </row>
    <row r="66" spans="1:24">
      <c r="A66" s="8"/>
      <c r="B66" s="8"/>
      <c r="C66" s="8"/>
      <c r="D66" s="8"/>
      <c r="E66" s="8"/>
      <c r="F66" s="8"/>
      <c r="G66" s="8"/>
      <c r="H66" s="8"/>
      <c r="I66" s="8"/>
      <c r="J66" s="8"/>
      <c r="K66" s="8"/>
      <c r="L66" s="8"/>
      <c r="M66" s="8"/>
      <c r="N66" s="8"/>
      <c r="O66" s="8"/>
      <c r="P66" s="8"/>
      <c r="Q66" s="8"/>
      <c r="R66" s="8"/>
      <c r="S66" s="8"/>
      <c r="T66" s="8"/>
      <c r="U66" s="8"/>
      <c r="V66" s="8"/>
      <c r="W66" s="8"/>
      <c r="X66" s="8"/>
    </row>
    <row r="67" spans="1:24">
      <c r="A67" s="8"/>
      <c r="B67" s="8"/>
      <c r="C67" s="8"/>
      <c r="D67" s="8"/>
      <c r="E67" s="8"/>
      <c r="F67" s="8"/>
      <c r="G67" s="8"/>
      <c r="H67" s="8"/>
      <c r="I67" s="8"/>
      <c r="J67" s="8"/>
      <c r="K67" s="8"/>
      <c r="L67" s="8"/>
      <c r="M67" s="8"/>
      <c r="N67" s="8"/>
      <c r="O67" s="8"/>
      <c r="P67" s="8"/>
      <c r="Q67" s="8"/>
      <c r="R67" s="8"/>
      <c r="S67" s="8"/>
      <c r="T67" s="8"/>
      <c r="U67" s="8"/>
      <c r="V67" s="8"/>
      <c r="W67" s="8"/>
      <c r="X67" s="8"/>
    </row>
    <row r="68" spans="1:24">
      <c r="A68" s="8"/>
      <c r="B68" s="8"/>
      <c r="C68" s="8"/>
      <c r="D68" s="8"/>
      <c r="E68" s="8"/>
      <c r="F68" s="8"/>
      <c r="G68" s="8"/>
      <c r="H68" s="8"/>
      <c r="I68" s="8"/>
      <c r="J68" s="8"/>
      <c r="K68" s="8"/>
      <c r="L68" s="8"/>
      <c r="M68" s="8"/>
      <c r="N68" s="8"/>
      <c r="O68" s="8"/>
      <c r="P68" s="8"/>
      <c r="Q68" s="8"/>
      <c r="R68" s="8"/>
      <c r="S68" s="8"/>
      <c r="T68" s="8"/>
      <c r="U68" s="8"/>
      <c r="V68" s="8"/>
      <c r="W68" s="8"/>
      <c r="X68" s="8"/>
    </row>
    <row r="69" spans="1:24">
      <c r="A69" s="8"/>
      <c r="B69" s="8"/>
      <c r="C69" s="8"/>
      <c r="D69" s="8"/>
      <c r="E69" s="8"/>
      <c r="F69" s="8"/>
      <c r="G69" s="8"/>
      <c r="H69" s="8"/>
      <c r="I69" s="8"/>
      <c r="J69" s="8"/>
      <c r="K69" s="8"/>
      <c r="L69" s="8"/>
      <c r="M69" s="8"/>
      <c r="N69" s="8"/>
      <c r="O69" s="8"/>
      <c r="P69" s="8"/>
      <c r="Q69" s="8"/>
      <c r="R69" s="8"/>
      <c r="S69" s="8"/>
      <c r="T69" s="8"/>
      <c r="U69" s="8"/>
      <c r="V69" s="8"/>
      <c r="W69" s="8"/>
      <c r="X69" s="8"/>
    </row>
    <row r="70" spans="1:24">
      <c r="A70" s="8"/>
      <c r="B70" s="8"/>
      <c r="C70" s="8"/>
      <c r="D70" s="8"/>
      <c r="E70" s="8"/>
      <c r="F70" s="8"/>
      <c r="G70" s="8"/>
      <c r="H70" s="8"/>
      <c r="I70" s="8"/>
      <c r="J70" s="8"/>
      <c r="K70" s="8"/>
      <c r="L70" s="8"/>
      <c r="M70" s="8"/>
      <c r="N70" s="8"/>
      <c r="O70" s="8"/>
      <c r="P70" s="8"/>
      <c r="Q70" s="8"/>
      <c r="R70" s="8"/>
      <c r="S70" s="8"/>
      <c r="T70" s="8"/>
      <c r="U70" s="8"/>
      <c r="V70" s="8"/>
      <c r="W70" s="8"/>
      <c r="X70" s="8"/>
    </row>
    <row r="71" spans="1:24">
      <c r="A71" s="8"/>
      <c r="B71" s="8"/>
      <c r="C71" s="8"/>
      <c r="D71" s="8"/>
      <c r="E71" s="8"/>
      <c r="F71" s="8"/>
      <c r="G71" s="8"/>
      <c r="H71" s="8"/>
      <c r="I71" s="8"/>
      <c r="J71" s="8"/>
      <c r="K71" s="8"/>
      <c r="L71" s="8"/>
      <c r="M71" s="8"/>
      <c r="N71" s="8"/>
      <c r="O71" s="8"/>
      <c r="P71" s="8"/>
      <c r="Q71" s="8"/>
      <c r="R71" s="8"/>
      <c r="S71" s="8"/>
      <c r="T71" s="8"/>
      <c r="U71" s="8"/>
      <c r="V71" s="8"/>
      <c r="W71" s="8"/>
      <c r="X71" s="8"/>
    </row>
    <row r="72" spans="1:24">
      <c r="A72" s="8"/>
      <c r="B72" s="8"/>
      <c r="C72" s="8"/>
      <c r="D72" s="8"/>
      <c r="E72" s="8"/>
      <c r="F72" s="8"/>
      <c r="G72" s="8"/>
      <c r="H72" s="8"/>
      <c r="I72" s="8"/>
      <c r="J72" s="8"/>
      <c r="K72" s="8"/>
      <c r="L72" s="8"/>
      <c r="M72" s="8"/>
      <c r="N72" s="8"/>
      <c r="O72" s="8"/>
      <c r="P72" s="8"/>
      <c r="Q72" s="8"/>
      <c r="R72" s="8"/>
      <c r="S72" s="8"/>
      <c r="T72" s="8"/>
      <c r="U72" s="8"/>
      <c r="V72" s="8"/>
      <c r="W72" s="8"/>
      <c r="X72" s="8"/>
    </row>
    <row r="73" spans="1:24">
      <c r="A73" s="8"/>
      <c r="B73" s="8"/>
      <c r="C73" s="8"/>
      <c r="D73" s="8"/>
      <c r="E73" s="8"/>
      <c r="F73" s="8"/>
      <c r="G73" s="8"/>
      <c r="H73" s="8"/>
      <c r="I73" s="8"/>
      <c r="J73" s="8"/>
      <c r="K73" s="8"/>
      <c r="L73" s="8"/>
      <c r="M73" s="8"/>
      <c r="N73" s="8"/>
      <c r="O73" s="8"/>
      <c r="P73" s="8"/>
      <c r="Q73" s="8"/>
      <c r="R73" s="8"/>
      <c r="S73" s="8"/>
      <c r="T73" s="8"/>
      <c r="U73" s="8"/>
      <c r="V73" s="8"/>
      <c r="W73" s="8"/>
      <c r="X73" s="8"/>
    </row>
    <row r="74" spans="1:24">
      <c r="A74" s="8"/>
      <c r="B74" s="8"/>
      <c r="C74" s="8"/>
      <c r="D74" s="8"/>
      <c r="E74" s="8"/>
      <c r="F74" s="8"/>
      <c r="G74" s="8"/>
      <c r="H74" s="8"/>
      <c r="I74" s="8"/>
      <c r="J74" s="8"/>
      <c r="K74" s="8"/>
      <c r="L74" s="8"/>
      <c r="M74" s="8"/>
      <c r="N74" s="8"/>
      <c r="O74" s="8"/>
      <c r="P74" s="8"/>
      <c r="Q74" s="8"/>
      <c r="R74" s="8"/>
      <c r="S74" s="8"/>
      <c r="T74" s="8"/>
      <c r="U74" s="8"/>
      <c r="V74" s="8"/>
      <c r="W74" s="8"/>
      <c r="X74" s="8"/>
    </row>
    <row r="75" spans="1:24">
      <c r="A75" s="8"/>
      <c r="B75" s="8"/>
      <c r="C75" s="8"/>
      <c r="D75" s="8"/>
      <c r="E75" s="8"/>
      <c r="F75" s="8"/>
      <c r="G75" s="8"/>
      <c r="H75" s="8"/>
      <c r="I75" s="8"/>
      <c r="J75" s="8"/>
      <c r="K75" s="8"/>
      <c r="L75" s="8"/>
      <c r="M75" s="8"/>
      <c r="N75" s="8"/>
      <c r="O75" s="8"/>
      <c r="P75" s="8"/>
      <c r="Q75" s="8"/>
      <c r="R75" s="8"/>
      <c r="S75" s="8"/>
      <c r="T75" s="8"/>
      <c r="U75" s="8"/>
      <c r="V75" s="8"/>
      <c r="W75" s="8"/>
      <c r="X75" s="8"/>
    </row>
  </sheetData>
  <mergeCells count="20">
    <mergeCell ref="A45:V45"/>
    <mergeCell ref="P7:S9"/>
    <mergeCell ref="U6:V9"/>
    <mergeCell ref="A11:V11"/>
    <mergeCell ref="A39:V39"/>
    <mergeCell ref="A40:F43"/>
    <mergeCell ref="G40:L43"/>
    <mergeCell ref="M40:R43"/>
    <mergeCell ref="S40:V43"/>
    <mergeCell ref="A7:D9"/>
    <mergeCell ref="F6:I6"/>
    <mergeCell ref="F7:I9"/>
    <mergeCell ref="K6:N6"/>
    <mergeCell ref="K7:N9"/>
    <mergeCell ref="A1:F1"/>
    <mergeCell ref="G1:V1"/>
    <mergeCell ref="A2:V2"/>
    <mergeCell ref="A3:V3"/>
    <mergeCell ref="A6:D6"/>
    <mergeCell ref="P6:S6"/>
  </mergeCells>
  <conditionalFormatting sqref="L14:L37">
    <cfRule type="colorScale" priority="1">
      <colorScale>
        <cfvo type="min"/>
        <cfvo type="percentile" val="50"/>
        <cfvo type="max"/>
        <color rgb="FFF7DDDD"/>
        <color rgb="FFF7EACB"/>
        <color rgb="FFDCEFE5"/>
      </colorScale>
    </cfRule>
  </conditionalFormatting>
  <conditionalFormatting sqref="M14:M37">
    <cfRule type="dataBar" priority="2">
      <dataBar>
        <cfvo type="min"/>
        <cfvo type="max"/>
        <color rgb="FF157A6E"/>
      </dataBar>
    </cfRule>
  </conditionalFormatting>
  <conditionalFormatting sqref="N14:N37">
    <cfRule type="expression" dxfId="7" priority="3">
      <formula>N14="Green"</formula>
    </cfRule>
    <cfRule type="expression" dxfId="6" priority="4">
      <formula>N14="Amber"</formula>
    </cfRule>
    <cfRule type="expression" dxfId="5" priority="5">
      <formula>N14="Red"</formula>
    </cfRule>
  </conditionalFormatting>
  <conditionalFormatting sqref="O14:O37">
    <cfRule type="colorScale" priority="6">
      <colorScale>
        <cfvo type="min"/>
        <cfvo type="percentile" val="50"/>
        <cfvo type="max"/>
        <color rgb="FFF7DDDD"/>
        <color rgb="FFF7EACB"/>
        <color rgb="FFDCEFE5"/>
      </colorScale>
    </cfRule>
  </conditionalFormatting>
  <conditionalFormatting sqref="V14:V37">
    <cfRule type="expression" dxfId="4" priority="7">
      <formula>V14="Complete"</formula>
    </cfRule>
    <cfRule type="expression" dxfId="3" priority="8">
      <formula>V14="At Risk"</formula>
    </cfRule>
    <cfRule type="expression" dxfId="2" priority="9">
      <formula>V14="In Progress"</formula>
    </cfRule>
  </conditionalFormatting>
  <conditionalFormatting sqref="M14:M37">
    <cfRule type="dataBar" priority="10">
      <dataBar>
        <cfvo type="min"/>
        <cfvo type="max"/>
        <color rgb="FF157A6E"/>
      </dataBar>
      <extLst>
        <ext xmlns:x14="http://schemas.microsoft.com/office/spreadsheetml/2009/9/main" uri="{B025F937-C7B1-47D3-B67F-A62EFF666E3E}">
          <x14:id>{83BCF68F-42BC-8039-0767-C88804359FC5}</x14:id>
        </ext>
      </extLst>
    </cfRule>
  </conditionalFormatting>
  <dataValidations count="1">
    <dataValidation type="list" sqref="V14:V37">
      <formula1>"Not Started,In Progress,At Risk,Complete"</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83BCF68F-42BC-8039-0767-C88804359FC5}">
            <x14:dataBar>
              <x14:cfvo type="min"/>
              <x14:cfvo type="max"/>
              <x14:negativeFillColor auto="1"/>
              <x14:axisColor auto="1"/>
            </x14:dataBar>
          </x14:cfRule>
          <xm:sqref>M14:M37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
  <sheetViews>
    <sheetView tabSelected="1" workbookViewId="0">
      <selection sqref="A1:F1"/>
    </sheetView>
  </sheetViews>
  <sheetFormatPr defaultRowHeight="14"/>
  <cols>
    <col min="1" max="1" width="11" customWidth="1"/>
    <col min="2" max="2" width="24" customWidth="1"/>
    <col min="3" max="3" width="18" customWidth="1"/>
    <col min="4" max="6" width="12" customWidth="1"/>
    <col min="7" max="7" width="30" customWidth="1"/>
    <col min="8" max="8" width="22" customWidth="1"/>
    <col min="9" max="9" width="13" customWidth="1"/>
    <col min="10" max="10" width="22" customWidth="1"/>
    <col min="11" max="11" width="3" customWidth="1"/>
    <col min="12" max="20" width="12" customWidth="1"/>
    <col min="21" max="24" width="10" customWidth="1"/>
  </cols>
  <sheetData>
    <row r="1" spans="1:24" ht="14.65" customHeight="1">
      <c r="A1" s="85" t="s">
        <v>0</v>
      </c>
      <c r="B1" s="85"/>
      <c r="C1" s="85"/>
      <c r="D1" s="85"/>
      <c r="E1" s="85"/>
      <c r="F1" s="85"/>
      <c r="G1" s="86" t="s">
        <v>1</v>
      </c>
      <c r="H1" s="86"/>
      <c r="I1" s="86"/>
      <c r="J1" s="86"/>
      <c r="K1" s="86"/>
      <c r="L1" s="86"/>
      <c r="M1" s="86"/>
      <c r="N1" s="86"/>
      <c r="O1" s="86"/>
      <c r="P1" s="86"/>
      <c r="Q1" s="86"/>
      <c r="R1" s="86"/>
      <c r="S1" s="86"/>
      <c r="T1" s="86"/>
      <c r="U1" s="8"/>
      <c r="V1" s="8"/>
      <c r="W1" s="8"/>
      <c r="X1" s="8"/>
    </row>
    <row r="2" spans="1:24" ht="24" customHeight="1">
      <c r="A2" s="87" t="s">
        <v>453</v>
      </c>
      <c r="B2" s="87"/>
      <c r="C2" s="87"/>
      <c r="D2" s="87"/>
      <c r="E2" s="87"/>
      <c r="F2" s="87"/>
      <c r="G2" s="87"/>
      <c r="H2" s="87"/>
      <c r="I2" s="87"/>
      <c r="J2" s="87"/>
      <c r="K2" s="87"/>
      <c r="L2" s="87"/>
      <c r="M2" s="87"/>
      <c r="N2" s="87"/>
      <c r="O2" s="87"/>
      <c r="P2" s="87"/>
      <c r="Q2" s="87"/>
      <c r="R2" s="87"/>
      <c r="S2" s="87"/>
      <c r="T2" s="87"/>
      <c r="U2" s="8"/>
      <c r="V2" s="8"/>
      <c r="W2" s="8"/>
      <c r="X2" s="8"/>
    </row>
    <row r="3" spans="1:24" ht="14.65" customHeight="1">
      <c r="A3" s="88" t="s">
        <v>454</v>
      </c>
      <c r="B3" s="88"/>
      <c r="C3" s="88"/>
      <c r="D3" s="88"/>
      <c r="E3" s="88"/>
      <c r="F3" s="88"/>
      <c r="G3" s="88"/>
      <c r="H3" s="88"/>
      <c r="I3" s="88"/>
      <c r="J3" s="88"/>
      <c r="K3" s="88"/>
      <c r="L3" s="88"/>
      <c r="M3" s="88"/>
      <c r="N3" s="88"/>
      <c r="O3" s="88"/>
      <c r="P3" s="88"/>
      <c r="Q3" s="88"/>
      <c r="R3" s="88"/>
      <c r="S3" s="88"/>
      <c r="T3" s="88"/>
      <c r="U3" s="8"/>
      <c r="V3" s="8"/>
      <c r="W3" s="8"/>
      <c r="X3" s="8"/>
    </row>
    <row r="4" spans="1:24" ht="3.4" customHeight="1">
      <c r="A4" s="9"/>
      <c r="B4" s="9"/>
      <c r="C4" s="9"/>
      <c r="D4" s="9"/>
      <c r="E4" s="9"/>
      <c r="F4" s="9"/>
      <c r="G4" s="9"/>
      <c r="H4" s="9"/>
      <c r="I4" s="9"/>
      <c r="J4" s="9"/>
      <c r="K4" s="9"/>
      <c r="L4" s="9"/>
      <c r="M4" s="9"/>
      <c r="N4" s="9"/>
      <c r="O4" s="9"/>
      <c r="P4" s="9"/>
      <c r="Q4" s="9"/>
      <c r="R4" s="9"/>
      <c r="S4" s="9"/>
      <c r="T4" s="9"/>
      <c r="U4" s="8"/>
      <c r="V4" s="8"/>
      <c r="W4" s="8"/>
      <c r="X4" s="8"/>
    </row>
    <row r="5" spans="1:24">
      <c r="A5" s="8"/>
      <c r="B5" s="8"/>
      <c r="C5" s="8"/>
      <c r="D5" s="8"/>
      <c r="E5" s="8"/>
      <c r="F5" s="8"/>
      <c r="G5" s="8"/>
      <c r="H5" s="8"/>
      <c r="I5" s="8"/>
      <c r="J5" s="8"/>
      <c r="K5" s="8"/>
      <c r="L5" s="8"/>
      <c r="M5" s="8"/>
      <c r="N5" s="8"/>
      <c r="O5" s="8"/>
      <c r="P5" s="8"/>
      <c r="Q5" s="8"/>
      <c r="R5" s="8"/>
      <c r="S5" s="8"/>
      <c r="T5" s="8"/>
      <c r="U5" s="8"/>
      <c r="V5" s="8"/>
      <c r="W5" s="8"/>
      <c r="X5" s="8"/>
    </row>
    <row r="6" spans="1:24" ht="14.65" customHeight="1">
      <c r="A6" s="157" t="s">
        <v>309</v>
      </c>
      <c r="B6" s="157"/>
      <c r="C6" s="157"/>
      <c r="D6" s="157"/>
      <c r="E6" s="8"/>
      <c r="F6" s="157" t="s">
        <v>243</v>
      </c>
      <c r="G6" s="157"/>
      <c r="H6" s="157"/>
      <c r="I6" s="157"/>
      <c r="J6" s="8"/>
      <c r="K6" s="157" t="s">
        <v>245</v>
      </c>
      <c r="L6" s="157"/>
      <c r="M6" s="157"/>
      <c r="N6" s="157"/>
      <c r="O6" s="8"/>
      <c r="P6" s="157" t="s">
        <v>455</v>
      </c>
      <c r="Q6" s="157"/>
      <c r="R6" s="157"/>
      <c r="S6" s="157"/>
      <c r="T6" s="157"/>
      <c r="U6" s="8"/>
      <c r="V6" s="8"/>
      <c r="W6" s="8"/>
      <c r="X6" s="8"/>
    </row>
    <row r="7" spans="1:24">
      <c r="A7" s="205">
        <f>'04_Worked_Example'!A7</f>
        <v>0.79402793119017778</v>
      </c>
      <c r="B7" s="206"/>
      <c r="C7" s="206"/>
      <c r="D7" s="207"/>
      <c r="E7" s="8"/>
      <c r="F7" s="167">
        <f>'04_Worked_Example'!F7</f>
        <v>3</v>
      </c>
      <c r="G7" s="168"/>
      <c r="H7" s="168"/>
      <c r="I7" s="169"/>
      <c r="J7" s="8"/>
      <c r="K7" s="167">
        <f>'04_Worked_Example'!K7</f>
        <v>18</v>
      </c>
      <c r="L7" s="168"/>
      <c r="M7" s="168"/>
      <c r="N7" s="169"/>
      <c r="O7" s="8"/>
      <c r="P7" s="259">
        <v>520</v>
      </c>
      <c r="Q7" s="260"/>
      <c r="R7" s="260"/>
      <c r="S7" s="260"/>
      <c r="T7" s="261"/>
      <c r="U7" s="8"/>
      <c r="V7" s="8"/>
      <c r="W7" s="8"/>
      <c r="X7" s="8"/>
    </row>
    <row r="8" spans="1:24">
      <c r="A8" s="208"/>
      <c r="B8" s="209"/>
      <c r="C8" s="209"/>
      <c r="D8" s="210"/>
      <c r="E8" s="8"/>
      <c r="F8" s="170"/>
      <c r="G8" s="171"/>
      <c r="H8" s="171"/>
      <c r="I8" s="172"/>
      <c r="J8" s="8"/>
      <c r="K8" s="170"/>
      <c r="L8" s="171"/>
      <c r="M8" s="171"/>
      <c r="N8" s="172"/>
      <c r="O8" s="8"/>
      <c r="P8" s="262"/>
      <c r="Q8" s="263"/>
      <c r="R8" s="263"/>
      <c r="S8" s="263"/>
      <c r="T8" s="264"/>
      <c r="U8" s="8"/>
      <c r="V8" s="8"/>
      <c r="W8" s="8"/>
      <c r="X8" s="8"/>
    </row>
    <row r="9" spans="1:24">
      <c r="A9" s="211"/>
      <c r="B9" s="212"/>
      <c r="C9" s="212"/>
      <c r="D9" s="213"/>
      <c r="E9" s="8"/>
      <c r="F9" s="173"/>
      <c r="G9" s="174"/>
      <c r="H9" s="174"/>
      <c r="I9" s="175"/>
      <c r="J9" s="8"/>
      <c r="K9" s="173"/>
      <c r="L9" s="174"/>
      <c r="M9" s="174"/>
      <c r="N9" s="175"/>
      <c r="O9" s="8"/>
      <c r="P9" s="265"/>
      <c r="Q9" s="266"/>
      <c r="R9" s="266"/>
      <c r="S9" s="266"/>
      <c r="T9" s="267"/>
      <c r="U9" s="8"/>
      <c r="V9" s="8"/>
      <c r="W9" s="8"/>
      <c r="X9" s="8"/>
    </row>
    <row r="10" spans="1:24">
      <c r="A10" s="8"/>
      <c r="B10" s="8"/>
      <c r="C10" s="8"/>
      <c r="D10" s="8"/>
      <c r="E10" s="8"/>
      <c r="F10" s="8"/>
      <c r="G10" s="8"/>
      <c r="H10" s="8"/>
      <c r="I10" s="8"/>
      <c r="J10" s="8"/>
      <c r="K10" s="8"/>
      <c r="L10" s="8"/>
      <c r="M10" s="8"/>
      <c r="N10" s="8"/>
      <c r="O10" s="8"/>
      <c r="P10" s="8"/>
      <c r="Q10" s="8"/>
      <c r="R10" s="8"/>
      <c r="S10" s="8"/>
      <c r="T10" s="8"/>
      <c r="U10" s="8"/>
      <c r="V10" s="8"/>
      <c r="W10" s="8"/>
      <c r="X10" s="8"/>
    </row>
    <row r="11" spans="1:24" ht="20" customHeight="1">
      <c r="A11" s="268" t="s">
        <v>456</v>
      </c>
      <c r="B11" s="268"/>
      <c r="C11" s="268"/>
      <c r="D11" s="268"/>
      <c r="E11" s="268"/>
      <c r="F11" s="268"/>
      <c r="G11" s="268"/>
      <c r="H11" s="268"/>
      <c r="I11" s="268"/>
      <c r="J11" s="268"/>
      <c r="K11" s="268"/>
      <c r="L11" s="268"/>
      <c r="M11" s="268"/>
      <c r="N11" s="268"/>
      <c r="O11" s="268"/>
      <c r="P11" s="268"/>
      <c r="Q11" s="268"/>
      <c r="R11" s="268"/>
      <c r="S11" s="268"/>
      <c r="T11" s="268"/>
      <c r="U11" s="8"/>
      <c r="V11" s="8"/>
      <c r="W11" s="8"/>
      <c r="X11" s="8"/>
    </row>
    <row r="12" spans="1:24">
      <c r="A12" s="8"/>
      <c r="B12" s="8"/>
      <c r="C12" s="8"/>
      <c r="D12" s="8"/>
      <c r="E12" s="8"/>
      <c r="F12" s="8"/>
      <c r="G12" s="8"/>
      <c r="H12" s="8"/>
      <c r="I12" s="8"/>
      <c r="J12" s="8"/>
      <c r="K12" s="8"/>
      <c r="L12" s="8"/>
      <c r="M12" s="8"/>
      <c r="N12" s="8"/>
      <c r="O12" s="8"/>
      <c r="P12" s="8"/>
      <c r="Q12" s="8"/>
      <c r="R12" s="8"/>
      <c r="S12" s="8"/>
      <c r="T12" s="8"/>
      <c r="U12" s="8"/>
      <c r="V12" s="8"/>
      <c r="W12" s="8"/>
      <c r="X12" s="8"/>
    </row>
    <row r="13" spans="1:24" ht="16" customHeight="1">
      <c r="A13" s="108" t="s">
        <v>457</v>
      </c>
      <c r="B13" s="108"/>
      <c r="C13" s="108"/>
      <c r="D13" s="108"/>
      <c r="E13" s="108"/>
      <c r="F13" s="108"/>
      <c r="G13" s="108"/>
      <c r="H13" s="108"/>
      <c r="I13" s="8"/>
      <c r="J13" s="8"/>
      <c r="K13" s="8"/>
      <c r="L13" s="8"/>
      <c r="M13" s="8"/>
      <c r="N13" s="8"/>
      <c r="O13" s="8"/>
      <c r="P13" s="8"/>
      <c r="Q13" s="8"/>
      <c r="R13" s="8"/>
      <c r="S13" s="8"/>
      <c r="T13" s="8"/>
      <c r="U13" s="8"/>
      <c r="V13" s="8"/>
      <c r="W13" s="8"/>
      <c r="X13" s="8"/>
    </row>
    <row r="14" spans="1:24" ht="24" customHeight="1">
      <c r="A14" s="5" t="s">
        <v>176</v>
      </c>
      <c r="B14" s="6" t="s">
        <v>187</v>
      </c>
      <c r="C14" s="6" t="s">
        <v>458</v>
      </c>
      <c r="D14" s="6" t="s">
        <v>459</v>
      </c>
      <c r="E14" s="6" t="s">
        <v>460</v>
      </c>
      <c r="F14" s="6" t="s">
        <v>461</v>
      </c>
      <c r="G14" s="6" t="s">
        <v>462</v>
      </c>
      <c r="H14" s="7" t="s">
        <v>463</v>
      </c>
      <c r="I14" s="8"/>
      <c r="J14" s="8"/>
      <c r="K14" s="8"/>
      <c r="L14" s="8"/>
      <c r="M14" s="8"/>
      <c r="N14" s="8"/>
      <c r="O14" s="8"/>
      <c r="P14" s="8"/>
      <c r="Q14" s="8"/>
      <c r="R14" s="8"/>
      <c r="S14" s="8"/>
      <c r="T14" s="8"/>
      <c r="U14" s="8"/>
      <c r="V14" s="8"/>
      <c r="W14" s="8"/>
      <c r="X14" s="8"/>
    </row>
    <row r="15" spans="1:24" ht="24" customHeight="1">
      <c r="A15" s="10" t="s">
        <v>77</v>
      </c>
      <c r="B15" s="20">
        <v>0.25</v>
      </c>
      <c r="C15" s="20">
        <f>SUM('04_Worked_Example'!M14:M17)/SUM('04_Worked_Example'!H14:H17)</f>
        <v>0.72755862068965527</v>
      </c>
      <c r="D15" s="67">
        <f>COUNTIF('04_Worked_Example'!N14:N17,"Green")</f>
        <v>0</v>
      </c>
      <c r="E15" s="68">
        <f>COUNTIF('04_Worked_Example'!N14:N17,"Amber")</f>
        <v>1</v>
      </c>
      <c r="F15" s="69">
        <f>COUNTIF('04_Worked_Example'!N14:N17,"Red")</f>
        <v>3</v>
      </c>
      <c r="G15" s="11" t="s">
        <v>464</v>
      </c>
      <c r="H15" s="12" t="s">
        <v>324</v>
      </c>
      <c r="I15" s="8"/>
      <c r="J15" s="8"/>
      <c r="K15" s="8"/>
      <c r="L15" s="8"/>
      <c r="M15" s="8"/>
      <c r="N15" s="8"/>
      <c r="O15" s="8"/>
      <c r="P15" s="8"/>
      <c r="Q15" s="8"/>
      <c r="R15" s="8"/>
      <c r="S15" s="8"/>
      <c r="T15" s="8"/>
      <c r="U15" s="8"/>
      <c r="V15" s="8"/>
      <c r="W15" s="8"/>
      <c r="X15" s="8"/>
    </row>
    <row r="16" spans="1:24" ht="24" customHeight="1">
      <c r="A16" s="13" t="s">
        <v>85</v>
      </c>
      <c r="B16" s="22">
        <v>0.18</v>
      </c>
      <c r="C16" s="22">
        <f>SUM('04_Worked_Example'!M18:M21)/SUM('04_Worked_Example'!H18:H21)</f>
        <v>0.8446874179143683</v>
      </c>
      <c r="D16" s="70">
        <f>COUNTIF('04_Worked_Example'!N18:N21,"Green")</f>
        <v>1</v>
      </c>
      <c r="E16" s="71">
        <f>COUNTIF('04_Worked_Example'!N18:N21,"Amber")</f>
        <v>0</v>
      </c>
      <c r="F16" s="72">
        <f>COUNTIF('04_Worked_Example'!N18:N21,"Red")</f>
        <v>3</v>
      </c>
      <c r="G16" s="14" t="s">
        <v>465</v>
      </c>
      <c r="H16" s="15" t="s">
        <v>348</v>
      </c>
      <c r="I16" s="8"/>
      <c r="J16" s="8"/>
      <c r="K16" s="8"/>
      <c r="L16" s="8"/>
      <c r="M16" s="8"/>
      <c r="N16" s="8"/>
      <c r="O16" s="8"/>
      <c r="P16" s="8"/>
      <c r="Q16" s="8"/>
      <c r="R16" s="8"/>
      <c r="S16" s="8"/>
      <c r="T16" s="8"/>
      <c r="U16" s="8"/>
      <c r="V16" s="8"/>
      <c r="W16" s="8"/>
      <c r="X16" s="8"/>
    </row>
    <row r="17" spans="1:24" ht="24" customHeight="1">
      <c r="A17" s="13" t="s">
        <v>92</v>
      </c>
      <c r="B17" s="22">
        <v>0.22</v>
      </c>
      <c r="C17" s="22">
        <f>SUM('04_Worked_Example'!M22:M25)/SUM('04_Worked_Example'!H22:H25)</f>
        <v>0.78927033492822973</v>
      </c>
      <c r="D17" s="70">
        <f>COUNTIF('04_Worked_Example'!N22:N25,"Green")</f>
        <v>0</v>
      </c>
      <c r="E17" s="71">
        <f>COUNTIF('04_Worked_Example'!N22:N25,"Amber")</f>
        <v>1</v>
      </c>
      <c r="F17" s="72">
        <f>COUNTIF('04_Worked_Example'!N22:N25,"Red")</f>
        <v>3</v>
      </c>
      <c r="G17" s="14" t="s">
        <v>466</v>
      </c>
      <c r="H17" s="15" t="s">
        <v>369</v>
      </c>
      <c r="I17" s="8"/>
      <c r="J17" s="8"/>
      <c r="K17" s="8"/>
      <c r="L17" s="8"/>
      <c r="M17" s="8"/>
      <c r="N17" s="8"/>
      <c r="O17" s="8"/>
      <c r="P17" s="8"/>
      <c r="Q17" s="8"/>
      <c r="R17" s="8"/>
      <c r="S17" s="8"/>
      <c r="T17" s="8"/>
      <c r="U17" s="8"/>
      <c r="V17" s="8"/>
      <c r="W17" s="8"/>
      <c r="X17" s="8"/>
    </row>
    <row r="18" spans="1:24" ht="24" customHeight="1">
      <c r="A18" s="13" t="s">
        <v>101</v>
      </c>
      <c r="B18" s="22">
        <v>0.15</v>
      </c>
      <c r="C18" s="22">
        <f>SUM('04_Worked_Example'!M26:M29)/SUM('04_Worked_Example'!H26:H29)</f>
        <v>0.80607659751962413</v>
      </c>
      <c r="D18" s="70">
        <f>COUNTIF('04_Worked_Example'!N26:N29,"Green")</f>
        <v>0</v>
      </c>
      <c r="E18" s="71">
        <f>COUNTIF('04_Worked_Example'!N26:N29,"Amber")</f>
        <v>1</v>
      </c>
      <c r="F18" s="72">
        <f>COUNTIF('04_Worked_Example'!N26:N29,"Red")</f>
        <v>3</v>
      </c>
      <c r="G18" s="14" t="s">
        <v>467</v>
      </c>
      <c r="H18" s="15" t="s">
        <v>391</v>
      </c>
      <c r="I18" s="8"/>
      <c r="J18" s="8"/>
      <c r="K18" s="8"/>
      <c r="L18" s="8"/>
      <c r="M18" s="8"/>
      <c r="N18" s="8"/>
      <c r="O18" s="8"/>
      <c r="P18" s="8"/>
      <c r="Q18" s="8"/>
      <c r="R18" s="8"/>
      <c r="S18" s="8"/>
      <c r="T18" s="8"/>
      <c r="U18" s="8"/>
      <c r="V18" s="8"/>
      <c r="W18" s="8"/>
      <c r="X18" s="8"/>
    </row>
    <row r="19" spans="1:24" ht="24" customHeight="1">
      <c r="A19" s="13" t="s">
        <v>108</v>
      </c>
      <c r="B19" s="22">
        <v>0.1</v>
      </c>
      <c r="C19" s="22">
        <f>SUM('04_Worked_Example'!M30:M33)/SUM('04_Worked_Example'!H30:H33)</f>
        <v>0.80473076923076925</v>
      </c>
      <c r="D19" s="70">
        <f>COUNTIF('04_Worked_Example'!N30:N33,"Green")</f>
        <v>1</v>
      </c>
      <c r="E19" s="71">
        <f>COUNTIF('04_Worked_Example'!N30:N33,"Amber")</f>
        <v>0</v>
      </c>
      <c r="F19" s="72">
        <f>COUNTIF('04_Worked_Example'!N30:N33,"Red")</f>
        <v>3</v>
      </c>
      <c r="G19" s="14" t="s">
        <v>468</v>
      </c>
      <c r="H19" s="15" t="s">
        <v>412</v>
      </c>
      <c r="I19" s="8"/>
      <c r="J19" s="8"/>
      <c r="K19" s="8"/>
      <c r="L19" s="8"/>
      <c r="M19" s="8"/>
      <c r="N19" s="8"/>
      <c r="O19" s="8"/>
      <c r="P19" s="8"/>
      <c r="Q19" s="8"/>
      <c r="R19" s="8"/>
      <c r="S19" s="8"/>
      <c r="T19" s="8"/>
      <c r="U19" s="8"/>
      <c r="V19" s="8"/>
      <c r="W19" s="8"/>
      <c r="X19" s="8"/>
    </row>
    <row r="20" spans="1:24" ht="24" customHeight="1">
      <c r="A20" s="16" t="s">
        <v>115</v>
      </c>
      <c r="B20" s="26">
        <v>0.1</v>
      </c>
      <c r="C20" s="26">
        <f>SUM('04_Worked_Example'!M34:M37)/SUM('04_Worked_Example'!H34:H37)</f>
        <v>0.85070500557946749</v>
      </c>
      <c r="D20" s="73">
        <f>COUNTIF('04_Worked_Example'!N34:N37,"Green")</f>
        <v>1</v>
      </c>
      <c r="E20" s="74">
        <f>COUNTIF('04_Worked_Example'!N34:N37,"Amber")</f>
        <v>0</v>
      </c>
      <c r="F20" s="75">
        <f>COUNTIF('04_Worked_Example'!N34:N37,"Red")</f>
        <v>3</v>
      </c>
      <c r="G20" s="17" t="s">
        <v>469</v>
      </c>
      <c r="H20" s="18" t="s">
        <v>441</v>
      </c>
      <c r="I20" s="8"/>
      <c r="J20" s="8"/>
      <c r="K20" s="8"/>
      <c r="L20" s="8"/>
      <c r="M20" s="8"/>
      <c r="N20" s="8"/>
      <c r="O20" s="8"/>
      <c r="P20" s="8"/>
      <c r="Q20" s="8"/>
      <c r="R20" s="8"/>
      <c r="S20" s="8"/>
      <c r="T20" s="8"/>
      <c r="U20" s="8"/>
      <c r="V20" s="8"/>
      <c r="W20" s="8"/>
      <c r="X20" s="8"/>
    </row>
    <row r="21" spans="1:24">
      <c r="A21" s="8"/>
      <c r="B21" s="8"/>
      <c r="C21" s="8"/>
      <c r="D21" s="8"/>
      <c r="E21" s="8"/>
      <c r="F21" s="8"/>
      <c r="G21" s="8"/>
      <c r="H21" s="8"/>
      <c r="I21" s="8"/>
      <c r="J21" s="8"/>
      <c r="K21" s="8"/>
      <c r="L21" s="8"/>
      <c r="M21" s="8"/>
      <c r="N21" s="8"/>
      <c r="O21" s="8"/>
      <c r="P21" s="8"/>
      <c r="Q21" s="8"/>
      <c r="R21" s="8"/>
      <c r="S21" s="8"/>
      <c r="T21" s="8"/>
      <c r="U21" s="8"/>
      <c r="V21" s="8"/>
      <c r="W21" s="8"/>
      <c r="X21" s="8"/>
    </row>
    <row r="22" spans="1:24" ht="16" customHeight="1">
      <c r="A22" s="269" t="s">
        <v>470</v>
      </c>
      <c r="B22" s="269"/>
      <c r="C22" s="269"/>
      <c r="D22" s="269"/>
      <c r="E22" s="269"/>
      <c r="F22" s="269"/>
      <c r="G22" s="269"/>
      <c r="H22" s="269"/>
      <c r="I22" s="269"/>
      <c r="J22" s="269"/>
      <c r="K22" s="8"/>
      <c r="L22" s="8"/>
      <c r="M22" s="8"/>
      <c r="N22" s="8"/>
      <c r="O22" s="8"/>
      <c r="P22" s="8"/>
      <c r="Q22" s="8"/>
      <c r="R22" s="8"/>
      <c r="S22" s="8"/>
      <c r="T22" s="8"/>
      <c r="U22" s="8"/>
      <c r="V22" s="8"/>
      <c r="W22" s="8"/>
      <c r="X22" s="8"/>
    </row>
    <row r="23" spans="1:24" ht="24" customHeight="1">
      <c r="A23" s="64" t="s">
        <v>73</v>
      </c>
      <c r="B23" s="65" t="s">
        <v>471</v>
      </c>
      <c r="C23" s="65" t="s">
        <v>176</v>
      </c>
      <c r="D23" s="65" t="s">
        <v>261</v>
      </c>
      <c r="E23" s="65" t="s">
        <v>314</v>
      </c>
      <c r="F23" s="65" t="s">
        <v>472</v>
      </c>
      <c r="G23" s="65" t="s">
        <v>473</v>
      </c>
      <c r="H23" s="65" t="s">
        <v>463</v>
      </c>
      <c r="I23" s="65" t="s">
        <v>474</v>
      </c>
      <c r="J23" s="66" t="s">
        <v>475</v>
      </c>
      <c r="K23" s="8"/>
      <c r="L23" s="8"/>
      <c r="M23" s="8"/>
      <c r="N23" s="8"/>
      <c r="O23" s="8"/>
      <c r="P23" s="8"/>
      <c r="Q23" s="8"/>
      <c r="R23" s="8"/>
      <c r="S23" s="8"/>
      <c r="T23" s="8"/>
      <c r="U23" s="8"/>
      <c r="V23" s="8"/>
      <c r="W23" s="8"/>
      <c r="X23" s="8"/>
    </row>
    <row r="24" spans="1:24" ht="29.4" customHeight="1">
      <c r="A24" s="2">
        <v>1</v>
      </c>
      <c r="B24" s="11" t="str">
        <f>'04_Worked_Example'!D14</f>
        <v>Revenue growth</v>
      </c>
      <c r="C24" s="11" t="str">
        <f>'04_Worked_Example'!B14</f>
        <v>Financial</v>
      </c>
      <c r="D24" s="20">
        <f>'04_Worked_Example'!L14</f>
        <v>0.42</v>
      </c>
      <c r="E24" s="11">
        <f>'04_Worked_Example'!O14</f>
        <v>-1.9999999999999983E-3</v>
      </c>
      <c r="F24" s="11" t="str">
        <f>'04_Worked_Example'!P14</f>
        <v>Service and automation pipeline conversion below plan; several large projects delayed.</v>
      </c>
      <c r="G24" s="11" t="str">
        <f>'04_Worked_Example'!Q14</f>
        <v>Reallocate commercial resources to the top 30 conversion opportunities and accelerate service campaigns.</v>
      </c>
      <c r="H24" s="11" t="str">
        <f>'04_Worked_Example'!S14</f>
        <v>Chief Financial Officer</v>
      </c>
      <c r="I24" s="60">
        <f>'04_Worked_Example'!T14</f>
        <v>44196</v>
      </c>
      <c r="J24" s="12" t="str">
        <f>'04_Worked_Example'!U14</f>
        <v>USD 85m revenue</v>
      </c>
      <c r="K24" s="8"/>
      <c r="L24" s="8"/>
      <c r="M24" s="8"/>
      <c r="N24" s="8"/>
      <c r="O24" s="8"/>
      <c r="P24" s="8"/>
      <c r="Q24" s="8"/>
      <c r="R24" s="8"/>
      <c r="S24" s="8"/>
      <c r="T24" s="8"/>
      <c r="U24" s="8"/>
      <c r="V24" s="8"/>
      <c r="W24" s="8"/>
      <c r="X24" s="8"/>
    </row>
    <row r="25" spans="1:24" ht="29.4" customHeight="1">
      <c r="A25" s="3">
        <v>2</v>
      </c>
      <c r="B25" s="14" t="str">
        <f>'04_Worked_Example'!D29</f>
        <v>Premium freight ratio</v>
      </c>
      <c r="C25" s="14" t="str">
        <f>'04_Worked_Example'!B29</f>
        <v>Supply Chain</v>
      </c>
      <c r="D25" s="22">
        <f>'04_Worked_Example'!L29</f>
        <v>0.5714285714285714</v>
      </c>
      <c r="E25" s="14">
        <f>'04_Worked_Example'!O29</f>
        <v>9.9999999999999915E-4</v>
      </c>
      <c r="F25" s="14" t="str">
        <f>'04_Worked_Example'!P29</f>
        <v>Short-notice schedule changes drive air freight and expedites.</v>
      </c>
      <c r="G25" s="14" t="str">
        <f>'04_Worked_Example'!Q29</f>
        <v>Introduce premium-freight approval and root-cause review by plant and supplier.</v>
      </c>
      <c r="H25" s="14" t="str">
        <f>'04_Worked_Example'!S29</f>
        <v>Chief Supply Chain Officer</v>
      </c>
      <c r="I25" s="62">
        <f>'04_Worked_Example'!T29</f>
        <v>44185</v>
      </c>
      <c r="J25" s="15" t="str">
        <f>'04_Worked_Example'!U29</f>
        <v>USD 12m cost reduction</v>
      </c>
      <c r="K25" s="8"/>
      <c r="L25" s="8"/>
      <c r="M25" s="8"/>
      <c r="N25" s="8"/>
      <c r="O25" s="8"/>
      <c r="P25" s="8"/>
      <c r="Q25" s="8"/>
      <c r="R25" s="8"/>
      <c r="S25" s="8"/>
      <c r="T25" s="8"/>
      <c r="U25" s="8"/>
      <c r="V25" s="8"/>
      <c r="W25" s="8"/>
      <c r="X25" s="8"/>
    </row>
    <row r="26" spans="1:24" ht="29.4" customHeight="1">
      <c r="A26" s="3">
        <v>3</v>
      </c>
      <c r="B26" s="14" t="str">
        <f>'04_Worked_Example'!D25</f>
        <v>Unplanned downtime</v>
      </c>
      <c r="C26" s="14" t="str">
        <f>'04_Worked_Example'!B25</f>
        <v>Operations</v>
      </c>
      <c r="D26" s="22">
        <f>'04_Worked_Example'!L25</f>
        <v>0.625</v>
      </c>
      <c r="E26" s="14">
        <f>'04_Worked_Example'!O25</f>
        <v>3.0000000000000027E-3</v>
      </c>
      <c r="F26" s="14" t="str">
        <f>'04_Worked_Example'!P25</f>
        <v>Preventive maintenance compliance and critical spares are inadequate.</v>
      </c>
      <c r="G26" s="14" t="str">
        <f>'04_Worked_Example'!Q25</f>
        <v>Implement asset-criticality maintenance plans and spare-parts min/max controls.</v>
      </c>
      <c r="H26" s="14" t="str">
        <f>'04_Worked_Example'!S25</f>
        <v>Chief Operating Officer</v>
      </c>
      <c r="I26" s="62">
        <f>'04_Worked_Example'!T25</f>
        <v>44286</v>
      </c>
      <c r="J26" s="15" t="str">
        <f>'04_Worked_Example'!U25</f>
        <v>-3 ppt downtime</v>
      </c>
      <c r="K26" s="8"/>
      <c r="L26" s="8"/>
      <c r="M26" s="8"/>
      <c r="N26" s="8"/>
      <c r="O26" s="8"/>
      <c r="P26" s="8"/>
      <c r="Q26" s="8"/>
      <c r="R26" s="8"/>
      <c r="S26" s="8"/>
      <c r="T26" s="8"/>
      <c r="U26" s="8"/>
      <c r="V26" s="8"/>
      <c r="W26" s="8"/>
      <c r="X26" s="8"/>
    </row>
    <row r="27" spans="1:24" ht="29.4" customHeight="1">
      <c r="A27" s="3">
        <v>4</v>
      </c>
      <c r="B27" s="14" t="str">
        <f>'04_Worked_Example'!D32</f>
        <v>Digital maintenance proficiency</v>
      </c>
      <c r="C27" s="14" t="str">
        <f>'04_Worked_Example'!B32</f>
        <v>People</v>
      </c>
      <c r="D27" s="22">
        <f>'04_Worked_Example'!L32</f>
        <v>0.64615384615384608</v>
      </c>
      <c r="E27" s="14">
        <f>'04_Worked_Example'!O32</f>
        <v>3.0999999999999972E-2</v>
      </c>
      <c r="F27" s="14" t="str">
        <f>'04_Worked_Example'!P32</f>
        <v>Training is not role-based and access to modern equipment data is limited.</v>
      </c>
      <c r="G27" s="14" t="str">
        <f>'04_Worked_Example'!Q32</f>
        <v>Launch a digital maintenance academy with certification and applied plant projects.</v>
      </c>
      <c r="H27" s="14" t="str">
        <f>'04_Worked_Example'!S32</f>
        <v>Chief Human Resources Officer</v>
      </c>
      <c r="I27" s="62">
        <f>'04_Worked_Example'!T32</f>
        <v>44377</v>
      </c>
      <c r="J27" s="15" t="str">
        <f>'04_Worked_Example'!U32</f>
        <v>+18 ppt proficiency</v>
      </c>
      <c r="K27" s="8"/>
      <c r="L27" s="8"/>
      <c r="M27" s="8"/>
      <c r="N27" s="8"/>
      <c r="O27" s="8"/>
      <c r="P27" s="8"/>
      <c r="Q27" s="8"/>
      <c r="R27" s="8"/>
      <c r="S27" s="8"/>
      <c r="T27" s="8"/>
      <c r="U27" s="8"/>
      <c r="V27" s="8"/>
      <c r="W27" s="8"/>
      <c r="X27" s="8"/>
    </row>
    <row r="28" spans="1:24" ht="29.4" customHeight="1">
      <c r="A28" s="3">
        <v>5</v>
      </c>
      <c r="B28" s="14" t="str">
        <f>'04_Worked_Example'!D24</f>
        <v>Scrap rate</v>
      </c>
      <c r="C28" s="14" t="str">
        <f>'04_Worked_Example'!B24</f>
        <v>Operations</v>
      </c>
      <c r="D28" s="22">
        <f>'04_Worked_Example'!L24</f>
        <v>0.65789473684210531</v>
      </c>
      <c r="E28" s="14">
        <f>'04_Worked_Example'!O24</f>
        <v>1.0000000000000009E-3</v>
      </c>
      <c r="F28" s="14" t="str">
        <f>'04_Worked_Example'!P24</f>
        <v>Five plants show recurring casting and machining defects.</v>
      </c>
      <c r="G28" s="14" t="str">
        <f>'04_Worked_Example'!Q24</f>
        <v>Apply quality-at-source, process capability and supplier containment on top defect families.</v>
      </c>
      <c r="H28" s="14" t="str">
        <f>'04_Worked_Example'!S24</f>
        <v>Chief Quality Officer</v>
      </c>
      <c r="I28" s="62">
        <f>'04_Worked_Example'!T24</f>
        <v>44255</v>
      </c>
      <c r="J28" s="15" t="str">
        <f>'04_Worked_Example'!U24</f>
        <v>USD 18m cost reduction</v>
      </c>
      <c r="K28" s="8"/>
      <c r="L28" s="8"/>
      <c r="M28" s="8"/>
      <c r="N28" s="8"/>
      <c r="O28" s="8"/>
      <c r="P28" s="8"/>
      <c r="Q28" s="8"/>
      <c r="R28" s="8"/>
      <c r="S28" s="8"/>
      <c r="T28" s="8"/>
      <c r="U28" s="8"/>
      <c r="V28" s="8"/>
      <c r="W28" s="8"/>
      <c r="X28" s="8"/>
    </row>
    <row r="29" spans="1:24" ht="29.4" customHeight="1">
      <c r="A29" s="4">
        <v>6</v>
      </c>
      <c r="B29" s="17" t="str">
        <f>'04_Worked_Example'!D37</f>
        <v>Renewable electricity share</v>
      </c>
      <c r="C29" s="17" t="str">
        <f>'04_Worked_Example'!B37</f>
        <v>Sustainability &amp; Safety</v>
      </c>
      <c r="D29" s="26">
        <f>'04_Worked_Example'!L37</f>
        <v>0.71111111111111114</v>
      </c>
      <c r="E29" s="17">
        <f>'04_Worked_Example'!O37</f>
        <v>1.3000000000000012E-2</v>
      </c>
      <c r="F29" s="17" t="str">
        <f>'04_Worked_Example'!P37</f>
        <v>Renewable procurement contracts are not available in several regions.</v>
      </c>
      <c r="G29" s="17" t="str">
        <f>'04_Worked_Example'!Q37</f>
        <v>Aggregate power demand and execute regional renewable electricity agreements.</v>
      </c>
      <c r="H29" s="17" t="str">
        <f>'04_Worked_Example'!S37</f>
        <v>Chief Sustainability Officer</v>
      </c>
      <c r="I29" s="76">
        <f>'04_Worked_Example'!T37</f>
        <v>44377</v>
      </c>
      <c r="J29" s="18" t="str">
        <f>'04_Worked_Example'!U37</f>
        <v>+10 ppt renewable share</v>
      </c>
      <c r="K29" s="8"/>
      <c r="L29" s="8"/>
      <c r="M29" s="8"/>
      <c r="N29" s="8"/>
      <c r="O29" s="8"/>
      <c r="P29" s="8"/>
      <c r="Q29" s="8"/>
      <c r="R29" s="8"/>
      <c r="S29" s="8"/>
      <c r="T29" s="8"/>
      <c r="U29" s="8"/>
      <c r="V29" s="8"/>
      <c r="W29" s="8"/>
      <c r="X29" s="8"/>
    </row>
    <row r="30" spans="1:24">
      <c r="A30" s="8"/>
      <c r="B30" s="8"/>
      <c r="C30" s="8"/>
      <c r="D30" s="8"/>
      <c r="E30" s="8"/>
      <c r="F30" s="8"/>
      <c r="G30" s="8"/>
      <c r="H30" s="8"/>
      <c r="I30" s="8"/>
      <c r="J30" s="8"/>
      <c r="K30" s="8"/>
      <c r="L30" s="8"/>
      <c r="M30" s="8"/>
      <c r="N30" s="8"/>
      <c r="O30" s="8"/>
      <c r="P30" s="8"/>
      <c r="Q30" s="8"/>
      <c r="R30" s="8"/>
      <c r="S30" s="8"/>
      <c r="T30" s="8"/>
      <c r="U30" s="8"/>
      <c r="V30" s="8"/>
      <c r="W30" s="8"/>
      <c r="X30" s="8"/>
    </row>
    <row r="31" spans="1:24">
      <c r="A31" s="8"/>
      <c r="B31" s="8"/>
      <c r="C31" s="8"/>
      <c r="D31" s="8"/>
      <c r="E31" s="8"/>
      <c r="F31" s="8"/>
      <c r="G31" s="8"/>
      <c r="H31" s="8"/>
      <c r="I31" s="8"/>
      <c r="J31" s="8"/>
      <c r="K31" s="8"/>
      <c r="L31" s="8"/>
      <c r="M31" s="8"/>
      <c r="N31" s="8"/>
      <c r="O31" s="8"/>
      <c r="P31" s="8"/>
      <c r="Q31" s="8"/>
      <c r="R31" s="8"/>
      <c r="S31" s="8"/>
      <c r="T31" s="8"/>
      <c r="U31" s="8"/>
      <c r="V31" s="8"/>
      <c r="W31" s="8"/>
      <c r="X31" s="8"/>
    </row>
    <row r="32" spans="1:24" ht="16" customHeight="1">
      <c r="A32" s="120" t="s">
        <v>476</v>
      </c>
      <c r="B32" s="120"/>
      <c r="C32" s="120"/>
      <c r="D32" s="120"/>
      <c r="E32" s="120"/>
      <c r="F32" s="120"/>
      <c r="G32" s="120"/>
      <c r="H32" s="120"/>
      <c r="I32" s="120"/>
      <c r="J32" s="120"/>
      <c r="K32" s="8"/>
      <c r="L32" s="108" t="s">
        <v>477</v>
      </c>
      <c r="M32" s="108"/>
      <c r="N32" s="108"/>
      <c r="O32" s="108"/>
      <c r="P32" s="108"/>
      <c r="Q32" s="108"/>
      <c r="R32" s="108"/>
      <c r="S32" s="108"/>
      <c r="T32" s="108"/>
      <c r="U32" s="8"/>
      <c r="V32" s="8"/>
      <c r="W32" s="8"/>
      <c r="X32" s="8"/>
    </row>
    <row r="33" spans="1:24" ht="24" customHeight="1">
      <c r="A33" s="5" t="s">
        <v>73</v>
      </c>
      <c r="B33" s="6" t="s">
        <v>478</v>
      </c>
      <c r="C33" s="6" t="s">
        <v>479</v>
      </c>
      <c r="D33" s="6" t="s">
        <v>480</v>
      </c>
      <c r="E33" s="6" t="s">
        <v>481</v>
      </c>
      <c r="F33" s="6" t="s">
        <v>482</v>
      </c>
      <c r="G33" s="6" t="s">
        <v>483</v>
      </c>
      <c r="H33" s="6" t="s">
        <v>262</v>
      </c>
      <c r="I33" s="6" t="s">
        <v>484</v>
      </c>
      <c r="J33" s="7" t="s">
        <v>485</v>
      </c>
      <c r="K33" s="8"/>
      <c r="L33" s="5" t="s">
        <v>486</v>
      </c>
      <c r="M33" s="6" t="s">
        <v>248</v>
      </c>
      <c r="N33" s="6" t="s">
        <v>249</v>
      </c>
      <c r="O33" s="6" t="s">
        <v>250</v>
      </c>
      <c r="P33" s="6" t="s">
        <v>251</v>
      </c>
      <c r="Q33" s="6" t="s">
        <v>252</v>
      </c>
      <c r="R33" s="6" t="s">
        <v>253</v>
      </c>
      <c r="S33" s="6" t="s">
        <v>254</v>
      </c>
      <c r="T33" s="7" t="s">
        <v>255</v>
      </c>
      <c r="U33" s="8"/>
      <c r="V33" s="8"/>
      <c r="W33" s="8"/>
      <c r="X33" s="8"/>
    </row>
    <row r="34" spans="1:24" ht="28" customHeight="1">
      <c r="A34" s="19">
        <v>1</v>
      </c>
      <c r="B34" s="11" t="s">
        <v>487</v>
      </c>
      <c r="C34" s="11" t="s">
        <v>488</v>
      </c>
      <c r="D34" s="77">
        <v>135</v>
      </c>
      <c r="E34" s="11" t="s">
        <v>369</v>
      </c>
      <c r="F34" s="11" t="s">
        <v>489</v>
      </c>
      <c r="G34" s="11" t="s">
        <v>490</v>
      </c>
      <c r="H34" s="11" t="s">
        <v>326</v>
      </c>
      <c r="I34" s="60">
        <v>44224</v>
      </c>
      <c r="J34" s="12" t="s">
        <v>491</v>
      </c>
      <c r="K34" s="8"/>
      <c r="L34" s="19" t="s">
        <v>304</v>
      </c>
      <c r="M34" s="20">
        <f>'03_Monthly_Tracker'!B42</f>
        <v>0.77762201103611917</v>
      </c>
      <c r="N34" s="20">
        <f>'03_Monthly_Tracker'!C42</f>
        <v>0.77837277383073689</v>
      </c>
      <c r="O34" s="20">
        <f>'03_Monthly_Tracker'!D42</f>
        <v>0.78111620690238659</v>
      </c>
      <c r="P34" s="20">
        <f>'03_Monthly_Tracker'!E42</f>
        <v>0.78101552896974569</v>
      </c>
      <c r="Q34" s="20">
        <f>'03_Monthly_Tracker'!F42</f>
        <v>0.78161835713834082</v>
      </c>
      <c r="R34" s="20">
        <f>'03_Monthly_Tracker'!G42</f>
        <v>0.78009779866873841</v>
      </c>
      <c r="S34" s="20">
        <f>'03_Monthly_Tracker'!H42</f>
        <v>0.77939273576038437</v>
      </c>
      <c r="T34" s="57">
        <f>'03_Monthly_Tracker'!I42</f>
        <v>0.78027969847900569</v>
      </c>
      <c r="U34" s="8"/>
      <c r="V34" s="8"/>
      <c r="W34" s="8"/>
      <c r="X34" s="8"/>
    </row>
    <row r="35" spans="1:24" ht="28" customHeight="1">
      <c r="A35" s="21">
        <v>2</v>
      </c>
      <c r="B35" s="14" t="s">
        <v>492</v>
      </c>
      <c r="C35" s="14" t="s">
        <v>493</v>
      </c>
      <c r="D35" s="78">
        <v>100</v>
      </c>
      <c r="E35" s="14" t="s">
        <v>391</v>
      </c>
      <c r="F35" s="14" t="s">
        <v>494</v>
      </c>
      <c r="G35" s="14" t="s">
        <v>495</v>
      </c>
      <c r="H35" s="14" t="s">
        <v>326</v>
      </c>
      <c r="I35" s="62">
        <v>44224</v>
      </c>
      <c r="J35" s="15" t="s">
        <v>496</v>
      </c>
      <c r="K35" s="8"/>
      <c r="L35" s="25" t="s">
        <v>305</v>
      </c>
      <c r="M35" s="17">
        <f>'03_Monthly_Tracker'!B43</f>
        <v>0</v>
      </c>
      <c r="N35" s="17">
        <f>'03_Monthly_Tracker'!C43</f>
        <v>0</v>
      </c>
      <c r="O35" s="17">
        <f>'03_Monthly_Tracker'!D43</f>
        <v>0</v>
      </c>
      <c r="P35" s="17">
        <f>'03_Monthly_Tracker'!E43</f>
        <v>0</v>
      </c>
      <c r="Q35" s="17">
        <f>'03_Monthly_Tracker'!F43</f>
        <v>0</v>
      </c>
      <c r="R35" s="17">
        <f>'03_Monthly_Tracker'!G43</f>
        <v>0</v>
      </c>
      <c r="S35" s="17">
        <f>'03_Monthly_Tracker'!H43</f>
        <v>0</v>
      </c>
      <c r="T35" s="18">
        <f>'03_Monthly_Tracker'!I43</f>
        <v>0</v>
      </c>
      <c r="U35" s="8"/>
      <c r="V35" s="8"/>
      <c r="W35" s="8"/>
      <c r="X35" s="8"/>
    </row>
    <row r="36" spans="1:24" ht="24" customHeight="1">
      <c r="A36" s="21">
        <v>3</v>
      </c>
      <c r="B36" s="14" t="s">
        <v>497</v>
      </c>
      <c r="C36" s="14" t="s">
        <v>498</v>
      </c>
      <c r="D36" s="78">
        <v>80</v>
      </c>
      <c r="E36" s="14" t="s">
        <v>348</v>
      </c>
      <c r="F36" s="14" t="s">
        <v>499</v>
      </c>
      <c r="G36" s="14" t="s">
        <v>500</v>
      </c>
      <c r="H36" s="14" t="s">
        <v>326</v>
      </c>
      <c r="I36" s="62">
        <v>44252</v>
      </c>
      <c r="J36" s="15" t="s">
        <v>501</v>
      </c>
      <c r="K36" s="8"/>
      <c r="L36" s="5" t="s">
        <v>486</v>
      </c>
      <c r="M36" s="6" t="s">
        <v>256</v>
      </c>
      <c r="N36" s="6" t="s">
        <v>257</v>
      </c>
      <c r="O36" s="6" t="s">
        <v>258</v>
      </c>
      <c r="P36" s="6" t="s">
        <v>259</v>
      </c>
      <c r="Q36" s="6"/>
      <c r="R36" s="6"/>
      <c r="S36" s="6"/>
      <c r="T36" s="7"/>
      <c r="U36" s="8"/>
      <c r="V36" s="8"/>
      <c r="W36" s="8"/>
      <c r="X36" s="8"/>
    </row>
    <row r="37" spans="1:24" ht="28" customHeight="1">
      <c r="A37" s="21">
        <v>4</v>
      </c>
      <c r="B37" s="14" t="s">
        <v>502</v>
      </c>
      <c r="C37" s="14" t="s">
        <v>503</v>
      </c>
      <c r="D37" s="78">
        <v>65</v>
      </c>
      <c r="E37" s="14" t="s">
        <v>504</v>
      </c>
      <c r="F37" s="14" t="s">
        <v>505</v>
      </c>
      <c r="G37" s="14" t="s">
        <v>506</v>
      </c>
      <c r="H37" s="14" t="s">
        <v>343</v>
      </c>
      <c r="I37" s="62">
        <v>44252</v>
      </c>
      <c r="J37" s="15" t="s">
        <v>507</v>
      </c>
      <c r="K37" s="8"/>
      <c r="L37" s="79" t="s">
        <v>304</v>
      </c>
      <c r="M37" s="80">
        <f>'03_Monthly_Tracker'!J42</f>
        <v>0.78399211878620845</v>
      </c>
      <c r="N37" s="80">
        <f>'03_Monthly_Tracker'!K42</f>
        <v>0.78912756597958178</v>
      </c>
      <c r="O37" s="80">
        <f>'03_Monthly_Tracker'!L42</f>
        <v>0.79118300384321139</v>
      </c>
      <c r="P37" s="80">
        <f>'03_Monthly_Tracker'!M42</f>
        <v>0.79402793119017778</v>
      </c>
      <c r="Q37" s="81"/>
      <c r="R37" s="81"/>
      <c r="S37" s="81"/>
      <c r="T37" s="82"/>
      <c r="U37" s="8"/>
      <c r="V37" s="8"/>
      <c r="W37" s="8"/>
      <c r="X37" s="8"/>
    </row>
    <row r="38" spans="1:24" ht="28" customHeight="1">
      <c r="A38" s="21">
        <v>5</v>
      </c>
      <c r="B38" s="14" t="s">
        <v>508</v>
      </c>
      <c r="C38" s="14" t="s">
        <v>509</v>
      </c>
      <c r="D38" s="78">
        <v>75</v>
      </c>
      <c r="E38" s="14" t="s">
        <v>324</v>
      </c>
      <c r="F38" s="14" t="s">
        <v>510</v>
      </c>
      <c r="G38" s="14" t="s">
        <v>511</v>
      </c>
      <c r="H38" s="14" t="s">
        <v>326</v>
      </c>
      <c r="I38" s="62">
        <v>44224</v>
      </c>
      <c r="J38" s="15" t="s">
        <v>512</v>
      </c>
      <c r="K38" s="8"/>
      <c r="L38" s="8"/>
      <c r="M38" s="8"/>
      <c r="N38" s="8"/>
      <c r="O38" s="8"/>
      <c r="P38" s="8"/>
      <c r="Q38" s="8"/>
      <c r="R38" s="8"/>
      <c r="S38" s="8"/>
      <c r="T38" s="8"/>
      <c r="U38" s="8"/>
      <c r="V38" s="8"/>
      <c r="W38" s="8"/>
      <c r="X38" s="8"/>
    </row>
    <row r="39" spans="1:24" ht="28" customHeight="1">
      <c r="A39" s="25">
        <v>6</v>
      </c>
      <c r="B39" s="17" t="s">
        <v>513</v>
      </c>
      <c r="C39" s="17" t="s">
        <v>514</v>
      </c>
      <c r="D39" s="83">
        <v>65</v>
      </c>
      <c r="E39" s="17" t="s">
        <v>515</v>
      </c>
      <c r="F39" s="17" t="s">
        <v>516</v>
      </c>
      <c r="G39" s="17" t="s">
        <v>517</v>
      </c>
      <c r="H39" s="17" t="s">
        <v>343</v>
      </c>
      <c r="I39" s="76">
        <v>44280</v>
      </c>
      <c r="J39" s="18" t="s">
        <v>518</v>
      </c>
      <c r="K39" s="8"/>
      <c r="L39" s="8"/>
      <c r="M39" s="8"/>
      <c r="N39" s="8"/>
      <c r="O39" s="8"/>
      <c r="P39" s="8"/>
      <c r="Q39" s="8"/>
      <c r="R39" s="8"/>
      <c r="S39" s="8"/>
      <c r="T39" s="8"/>
      <c r="U39" s="8"/>
      <c r="V39" s="8"/>
      <c r="W39" s="8"/>
      <c r="X39" s="8"/>
    </row>
    <row r="40" spans="1:24">
      <c r="A40" s="8"/>
      <c r="B40" s="8"/>
      <c r="C40" s="8"/>
      <c r="D40" s="8"/>
      <c r="E40" s="8"/>
      <c r="F40" s="8"/>
      <c r="G40" s="8"/>
      <c r="H40" s="8"/>
      <c r="I40" s="8"/>
      <c r="J40" s="8"/>
      <c r="K40" s="8"/>
      <c r="L40" s="8"/>
      <c r="M40" s="8"/>
      <c r="N40" s="8"/>
      <c r="O40" s="8"/>
      <c r="P40" s="8"/>
      <c r="Q40" s="8"/>
      <c r="R40" s="8"/>
      <c r="S40" s="8"/>
      <c r="T40" s="8"/>
      <c r="U40" s="8"/>
      <c r="V40" s="8"/>
      <c r="W40" s="8"/>
      <c r="X40" s="8"/>
    </row>
    <row r="41" spans="1:24">
      <c r="A41" s="8"/>
      <c r="B41" s="8"/>
      <c r="C41" s="8"/>
      <c r="D41" s="8"/>
      <c r="E41" s="8"/>
      <c r="F41" s="8"/>
      <c r="G41" s="8"/>
      <c r="H41" s="8"/>
      <c r="I41" s="8"/>
      <c r="J41" s="8"/>
      <c r="K41" s="8"/>
      <c r="L41" s="8"/>
      <c r="M41" s="8"/>
      <c r="N41" s="8"/>
      <c r="O41" s="8"/>
      <c r="P41" s="8"/>
      <c r="Q41" s="8"/>
      <c r="R41" s="8"/>
      <c r="S41" s="8"/>
      <c r="T41" s="8"/>
      <c r="U41" s="8"/>
      <c r="V41" s="8"/>
      <c r="W41" s="8"/>
      <c r="X41" s="8"/>
    </row>
    <row r="42" spans="1:24" ht="16" customHeight="1">
      <c r="A42" s="136" t="s">
        <v>519</v>
      </c>
      <c r="B42" s="136"/>
      <c r="C42" s="136"/>
      <c r="D42" s="136"/>
      <c r="E42" s="136"/>
      <c r="F42" s="136"/>
      <c r="G42" s="136"/>
      <c r="H42" s="136"/>
      <c r="I42" s="136"/>
      <c r="J42" s="136"/>
      <c r="K42" s="8"/>
      <c r="L42" s="8" t="s">
        <v>303</v>
      </c>
      <c r="M42" s="8" t="s">
        <v>248</v>
      </c>
      <c r="N42" s="8" t="s">
        <v>249</v>
      </c>
      <c r="O42" s="8" t="s">
        <v>250</v>
      </c>
      <c r="P42" s="8" t="s">
        <v>251</v>
      </c>
      <c r="Q42" s="8" t="s">
        <v>252</v>
      </c>
      <c r="R42" s="8" t="s">
        <v>253</v>
      </c>
      <c r="S42" s="8" t="s">
        <v>254</v>
      </c>
      <c r="T42" s="8" t="s">
        <v>255</v>
      </c>
      <c r="U42" s="8" t="s">
        <v>256</v>
      </c>
      <c r="V42" s="8" t="s">
        <v>257</v>
      </c>
      <c r="W42" s="8" t="s">
        <v>258</v>
      </c>
      <c r="X42" s="8" t="s">
        <v>259</v>
      </c>
    </row>
    <row r="43" spans="1:24">
      <c r="A43" s="270" t="s">
        <v>520</v>
      </c>
      <c r="B43" s="271"/>
      <c r="C43" s="271"/>
      <c r="D43" s="271"/>
      <c r="E43" s="271"/>
      <c r="F43" s="271"/>
      <c r="G43" s="271"/>
      <c r="H43" s="271"/>
      <c r="I43" s="271"/>
      <c r="J43" s="272"/>
      <c r="K43" s="8"/>
      <c r="L43" s="8" t="s">
        <v>304</v>
      </c>
      <c r="M43" s="84">
        <f>'03_Monthly_Tracker'!B42</f>
        <v>0.77762201103611917</v>
      </c>
      <c r="N43" s="84">
        <f>'03_Monthly_Tracker'!C42</f>
        <v>0.77837277383073689</v>
      </c>
      <c r="O43" s="84">
        <f>'03_Monthly_Tracker'!D42</f>
        <v>0.78111620690238659</v>
      </c>
      <c r="P43" s="84">
        <f>'03_Monthly_Tracker'!E42</f>
        <v>0.78101552896974569</v>
      </c>
      <c r="Q43" s="84">
        <f>'03_Monthly_Tracker'!F42</f>
        <v>0.78161835713834082</v>
      </c>
      <c r="R43" s="84">
        <f>'03_Monthly_Tracker'!G42</f>
        <v>0.78009779866873841</v>
      </c>
      <c r="S43" s="84">
        <f>'03_Monthly_Tracker'!H42</f>
        <v>0.77939273576038437</v>
      </c>
      <c r="T43" s="84">
        <f>'03_Monthly_Tracker'!I42</f>
        <v>0.78027969847900569</v>
      </c>
      <c r="U43" s="84">
        <f>'03_Monthly_Tracker'!J42</f>
        <v>0.78399211878620845</v>
      </c>
      <c r="V43" s="84">
        <f>'03_Monthly_Tracker'!K42</f>
        <v>0.78912756597958178</v>
      </c>
      <c r="W43" s="84">
        <f>'03_Monthly_Tracker'!L42</f>
        <v>0.79118300384321139</v>
      </c>
      <c r="X43" s="84">
        <f>'03_Monthly_Tracker'!M42</f>
        <v>0.79402793119017778</v>
      </c>
    </row>
    <row r="44" spans="1:24">
      <c r="A44" s="273"/>
      <c r="B44" s="274"/>
      <c r="C44" s="274"/>
      <c r="D44" s="274"/>
      <c r="E44" s="274"/>
      <c r="F44" s="274"/>
      <c r="G44" s="274"/>
      <c r="H44" s="274"/>
      <c r="I44" s="274"/>
      <c r="J44" s="275"/>
      <c r="K44" s="8"/>
      <c r="L44" s="8" t="s">
        <v>305</v>
      </c>
      <c r="M44" s="8">
        <f>'03_Monthly_Tracker'!B43</f>
        <v>0</v>
      </c>
      <c r="N44" s="8">
        <f>'03_Monthly_Tracker'!C43</f>
        <v>0</v>
      </c>
      <c r="O44" s="8">
        <f>'03_Monthly_Tracker'!D43</f>
        <v>0</v>
      </c>
      <c r="P44" s="8">
        <f>'03_Monthly_Tracker'!E43</f>
        <v>0</v>
      </c>
      <c r="Q44" s="8">
        <f>'03_Monthly_Tracker'!F43</f>
        <v>0</v>
      </c>
      <c r="R44" s="8">
        <f>'03_Monthly_Tracker'!G43</f>
        <v>0</v>
      </c>
      <c r="S44" s="8">
        <f>'03_Monthly_Tracker'!H43</f>
        <v>0</v>
      </c>
      <c r="T44" s="8">
        <f>'03_Monthly_Tracker'!I43</f>
        <v>0</v>
      </c>
      <c r="U44" s="8">
        <f>'03_Monthly_Tracker'!J43</f>
        <v>0</v>
      </c>
      <c r="V44" s="8">
        <f>'03_Monthly_Tracker'!K43</f>
        <v>2</v>
      </c>
      <c r="W44" s="8">
        <f>'03_Monthly_Tracker'!L43</f>
        <v>3</v>
      </c>
      <c r="X44" s="8">
        <f>'03_Monthly_Tracker'!M43</f>
        <v>3</v>
      </c>
    </row>
    <row r="45" spans="1:24">
      <c r="A45" s="273"/>
      <c r="B45" s="274"/>
      <c r="C45" s="274"/>
      <c r="D45" s="274"/>
      <c r="E45" s="274"/>
      <c r="F45" s="274"/>
      <c r="G45" s="274"/>
      <c r="H45" s="274"/>
      <c r="I45" s="274"/>
      <c r="J45" s="275"/>
      <c r="K45" s="8"/>
      <c r="L45" s="8"/>
      <c r="M45" s="8"/>
      <c r="N45" s="8"/>
      <c r="O45" s="8"/>
      <c r="P45" s="8"/>
      <c r="Q45" s="8"/>
      <c r="R45" s="8"/>
      <c r="S45" s="8"/>
      <c r="T45" s="8"/>
      <c r="U45" s="8"/>
      <c r="V45" s="8"/>
      <c r="W45" s="8"/>
      <c r="X45" s="8"/>
    </row>
    <row r="46" spans="1:24">
      <c r="A46" s="273"/>
      <c r="B46" s="274"/>
      <c r="C46" s="274"/>
      <c r="D46" s="274"/>
      <c r="E46" s="274"/>
      <c r="F46" s="274"/>
      <c r="G46" s="274"/>
      <c r="H46" s="274"/>
      <c r="I46" s="274"/>
      <c r="J46" s="275"/>
      <c r="K46" s="8"/>
      <c r="L46" s="8"/>
      <c r="M46" s="8"/>
      <c r="N46" s="8"/>
      <c r="O46" s="8"/>
      <c r="P46" s="8"/>
      <c r="Q46" s="8"/>
      <c r="R46" s="8"/>
      <c r="S46" s="8"/>
      <c r="T46" s="8"/>
      <c r="U46" s="8"/>
      <c r="V46" s="8"/>
      <c r="W46" s="8"/>
      <c r="X46" s="8"/>
    </row>
    <row r="47" spans="1:24">
      <c r="A47" s="273"/>
      <c r="B47" s="274"/>
      <c r="C47" s="274"/>
      <c r="D47" s="274"/>
      <c r="E47" s="274"/>
      <c r="F47" s="274"/>
      <c r="G47" s="274"/>
      <c r="H47" s="274"/>
      <c r="I47" s="274"/>
      <c r="J47" s="275"/>
      <c r="K47" s="8"/>
      <c r="L47" s="8"/>
      <c r="M47" s="8"/>
      <c r="N47" s="8"/>
      <c r="O47" s="8"/>
      <c r="P47" s="8"/>
      <c r="Q47" s="8"/>
      <c r="R47" s="8"/>
      <c r="S47" s="8"/>
      <c r="T47" s="8"/>
      <c r="U47" s="8"/>
      <c r="V47" s="8"/>
      <c r="W47" s="8"/>
      <c r="X47" s="8"/>
    </row>
    <row r="48" spans="1:24">
      <c r="A48" s="276"/>
      <c r="B48" s="277"/>
      <c r="C48" s="277"/>
      <c r="D48" s="277"/>
      <c r="E48" s="277"/>
      <c r="F48" s="277"/>
      <c r="G48" s="277"/>
      <c r="H48" s="277"/>
      <c r="I48" s="277"/>
      <c r="J48" s="278"/>
      <c r="K48" s="8"/>
      <c r="L48" s="8"/>
      <c r="M48" s="8"/>
      <c r="N48" s="8"/>
      <c r="O48" s="8"/>
      <c r="P48" s="8"/>
      <c r="Q48" s="8"/>
      <c r="R48" s="8"/>
      <c r="S48" s="8"/>
      <c r="T48" s="8"/>
      <c r="U48" s="8"/>
      <c r="V48" s="8"/>
      <c r="W48" s="8"/>
      <c r="X48" s="8"/>
    </row>
    <row r="49" spans="1:24">
      <c r="A49" s="8"/>
      <c r="B49" s="8"/>
      <c r="C49" s="8"/>
      <c r="D49" s="8"/>
      <c r="E49" s="8"/>
      <c r="F49" s="8"/>
      <c r="G49" s="8"/>
      <c r="H49" s="8"/>
      <c r="I49" s="8"/>
      <c r="J49" s="8"/>
      <c r="K49" s="8"/>
      <c r="L49" s="8"/>
      <c r="M49" s="8"/>
      <c r="N49" s="8"/>
      <c r="O49" s="8"/>
      <c r="P49" s="8"/>
      <c r="Q49" s="8"/>
      <c r="R49" s="8"/>
      <c r="S49" s="8"/>
      <c r="T49" s="8"/>
      <c r="U49" s="8"/>
      <c r="V49" s="8"/>
      <c r="W49" s="8"/>
      <c r="X49" s="8"/>
    </row>
    <row r="50" spans="1:24" ht="16" customHeight="1">
      <c r="A50" s="120" t="s">
        <v>521</v>
      </c>
      <c r="B50" s="120"/>
      <c r="C50" s="120"/>
      <c r="D50" s="120"/>
      <c r="E50" s="120"/>
      <c r="F50" s="120"/>
      <c r="G50" s="120"/>
      <c r="H50" s="120"/>
      <c r="I50" s="120"/>
      <c r="J50" s="120"/>
      <c r="K50" s="8"/>
      <c r="L50" s="8"/>
      <c r="M50" s="8"/>
      <c r="N50" s="8"/>
      <c r="O50" s="8"/>
      <c r="P50" s="8"/>
      <c r="Q50" s="8"/>
      <c r="R50" s="8"/>
      <c r="S50" s="8"/>
      <c r="T50" s="8"/>
      <c r="U50" s="8"/>
      <c r="V50" s="8"/>
      <c r="W50" s="8"/>
      <c r="X50" s="8"/>
    </row>
    <row r="51" spans="1:24" ht="24" customHeight="1">
      <c r="A51" s="121" t="s">
        <v>522</v>
      </c>
      <c r="B51" s="122" t="s">
        <v>523</v>
      </c>
      <c r="C51" s="122" t="s">
        <v>523</v>
      </c>
      <c r="D51" s="122" t="s">
        <v>524</v>
      </c>
      <c r="E51" s="122" t="s">
        <v>525</v>
      </c>
      <c r="F51" s="122"/>
      <c r="G51" s="122"/>
      <c r="H51" s="122" t="s">
        <v>524</v>
      </c>
      <c r="I51" s="122"/>
      <c r="J51" s="7" t="s">
        <v>526</v>
      </c>
      <c r="K51" s="8"/>
      <c r="L51" s="8"/>
      <c r="M51" s="8"/>
      <c r="N51" s="8"/>
      <c r="O51" s="8"/>
      <c r="P51" s="8"/>
      <c r="Q51" s="8"/>
      <c r="R51" s="8"/>
      <c r="S51" s="8"/>
      <c r="T51" s="8"/>
      <c r="U51" s="8"/>
      <c r="V51" s="8"/>
      <c r="W51" s="8"/>
      <c r="X51" s="8"/>
    </row>
    <row r="52" spans="1:24" ht="22.65" customHeight="1">
      <c r="A52" s="279" t="s">
        <v>527</v>
      </c>
      <c r="B52" s="126" t="s">
        <v>528</v>
      </c>
      <c r="C52" s="126" t="s">
        <v>528</v>
      </c>
      <c r="D52" s="126" t="s">
        <v>529</v>
      </c>
      <c r="E52" s="126" t="s">
        <v>530</v>
      </c>
      <c r="F52" s="126"/>
      <c r="G52" s="126"/>
      <c r="H52" s="126" t="s">
        <v>529</v>
      </c>
      <c r="I52" s="126"/>
      <c r="J52" s="12" t="s">
        <v>531</v>
      </c>
      <c r="K52" s="8"/>
      <c r="L52" s="8"/>
      <c r="M52" s="8"/>
      <c r="N52" s="8"/>
      <c r="O52" s="8"/>
      <c r="P52" s="8"/>
      <c r="Q52" s="8"/>
      <c r="R52" s="8"/>
      <c r="S52" s="8"/>
      <c r="T52" s="8"/>
      <c r="U52" s="8"/>
      <c r="V52" s="8"/>
      <c r="W52" s="8"/>
      <c r="X52" s="8"/>
    </row>
    <row r="53" spans="1:24" ht="22.65" customHeight="1">
      <c r="A53" s="280" t="s">
        <v>532</v>
      </c>
      <c r="B53" s="130" t="s">
        <v>533</v>
      </c>
      <c r="C53" s="130" t="s">
        <v>533</v>
      </c>
      <c r="D53" s="130" t="s">
        <v>534</v>
      </c>
      <c r="E53" s="130" t="s">
        <v>535</v>
      </c>
      <c r="F53" s="130"/>
      <c r="G53" s="130"/>
      <c r="H53" s="130" t="s">
        <v>534</v>
      </c>
      <c r="I53" s="130"/>
      <c r="J53" s="15" t="s">
        <v>536</v>
      </c>
      <c r="K53" s="8"/>
      <c r="L53" s="8"/>
      <c r="M53" s="8"/>
      <c r="N53" s="8"/>
      <c r="O53" s="8"/>
      <c r="P53" s="8"/>
      <c r="Q53" s="8"/>
      <c r="R53" s="8"/>
      <c r="S53" s="8"/>
      <c r="T53" s="8"/>
      <c r="U53" s="8"/>
      <c r="V53" s="8"/>
      <c r="W53" s="8"/>
      <c r="X53" s="8"/>
    </row>
    <row r="54" spans="1:24" ht="22.65" customHeight="1">
      <c r="A54" s="280" t="s">
        <v>537</v>
      </c>
      <c r="B54" s="130" t="s">
        <v>538</v>
      </c>
      <c r="C54" s="130" t="s">
        <v>538</v>
      </c>
      <c r="D54" s="130" t="s">
        <v>539</v>
      </c>
      <c r="E54" s="130" t="s">
        <v>540</v>
      </c>
      <c r="F54" s="130"/>
      <c r="G54" s="130"/>
      <c r="H54" s="130" t="s">
        <v>539</v>
      </c>
      <c r="I54" s="130"/>
      <c r="J54" s="15" t="s">
        <v>541</v>
      </c>
      <c r="K54" s="8"/>
      <c r="L54" s="8"/>
      <c r="M54" s="8"/>
      <c r="N54" s="8"/>
      <c r="O54" s="8"/>
      <c r="P54" s="8"/>
      <c r="Q54" s="8"/>
      <c r="R54" s="8"/>
      <c r="S54" s="8"/>
      <c r="T54" s="8"/>
      <c r="U54" s="8"/>
      <c r="V54" s="8"/>
      <c r="W54" s="8"/>
      <c r="X54" s="8"/>
    </row>
    <row r="55" spans="1:24" ht="22.65" customHeight="1">
      <c r="A55" s="280" t="s">
        <v>542</v>
      </c>
      <c r="B55" s="130" t="s">
        <v>543</v>
      </c>
      <c r="C55" s="130" t="s">
        <v>543</v>
      </c>
      <c r="D55" s="130" t="s">
        <v>544</v>
      </c>
      <c r="E55" s="130" t="s">
        <v>545</v>
      </c>
      <c r="F55" s="130"/>
      <c r="G55" s="130"/>
      <c r="H55" s="130" t="s">
        <v>544</v>
      </c>
      <c r="I55" s="130"/>
      <c r="J55" s="15" t="s">
        <v>546</v>
      </c>
      <c r="K55" s="8"/>
      <c r="L55" s="8"/>
      <c r="M55" s="8"/>
      <c r="N55" s="8"/>
      <c r="O55" s="8"/>
      <c r="P55" s="8"/>
      <c r="Q55" s="8"/>
      <c r="R55" s="8"/>
      <c r="S55" s="8"/>
      <c r="T55" s="8"/>
      <c r="U55" s="8"/>
      <c r="V55" s="8"/>
      <c r="W55" s="8"/>
      <c r="X55" s="8"/>
    </row>
    <row r="56" spans="1:24" ht="22.65" customHeight="1">
      <c r="A56" s="281" t="s">
        <v>547</v>
      </c>
      <c r="B56" s="134" t="s">
        <v>543</v>
      </c>
      <c r="C56" s="134" t="s">
        <v>543</v>
      </c>
      <c r="D56" s="134" t="s">
        <v>548</v>
      </c>
      <c r="E56" s="134" t="s">
        <v>549</v>
      </c>
      <c r="F56" s="134"/>
      <c r="G56" s="134"/>
      <c r="H56" s="134" t="s">
        <v>548</v>
      </c>
      <c r="I56" s="134"/>
      <c r="J56" s="18" t="s">
        <v>550</v>
      </c>
      <c r="K56" s="8"/>
      <c r="L56" s="8"/>
      <c r="M56" s="8"/>
      <c r="N56" s="8"/>
      <c r="O56" s="8"/>
      <c r="P56" s="8"/>
      <c r="Q56" s="8"/>
      <c r="R56" s="8"/>
      <c r="S56" s="8"/>
      <c r="T56" s="8"/>
      <c r="U56" s="8"/>
      <c r="V56" s="8"/>
      <c r="W56" s="8"/>
      <c r="X56" s="8"/>
    </row>
    <row r="57" spans="1:24">
      <c r="A57" s="8"/>
      <c r="B57" s="8"/>
      <c r="C57" s="8"/>
      <c r="D57" s="8"/>
      <c r="E57" s="8"/>
      <c r="F57" s="8"/>
      <c r="G57" s="8"/>
      <c r="H57" s="8"/>
      <c r="I57" s="8"/>
      <c r="J57" s="8"/>
      <c r="K57" s="8"/>
      <c r="L57" s="8"/>
      <c r="M57" s="8"/>
      <c r="N57" s="8"/>
      <c r="O57" s="8"/>
      <c r="P57" s="8"/>
      <c r="Q57" s="8"/>
      <c r="R57" s="8"/>
      <c r="S57" s="8"/>
      <c r="T57" s="8"/>
      <c r="U57" s="8"/>
      <c r="V57" s="8"/>
      <c r="W57" s="8"/>
      <c r="X57" s="8"/>
    </row>
    <row r="58" spans="1:24" ht="13.4" customHeight="1">
      <c r="A58" s="155" t="s">
        <v>551</v>
      </c>
      <c r="B58" s="155"/>
      <c r="C58" s="155"/>
      <c r="D58" s="155"/>
      <c r="E58" s="155"/>
      <c r="F58" s="155"/>
      <c r="G58" s="155"/>
      <c r="H58" s="155"/>
      <c r="I58" s="155"/>
      <c r="J58" s="155"/>
      <c r="K58" s="155"/>
      <c r="L58" s="155"/>
      <c r="M58" s="155"/>
      <c r="N58" s="155"/>
      <c r="O58" s="155"/>
      <c r="P58" s="155"/>
      <c r="Q58" s="155"/>
      <c r="R58" s="155"/>
      <c r="S58" s="155"/>
      <c r="T58" s="155"/>
      <c r="U58" s="8"/>
      <c r="V58" s="8"/>
      <c r="W58" s="8"/>
      <c r="X58" s="8"/>
    </row>
    <row r="59" spans="1:24">
      <c r="A59" s="8"/>
      <c r="B59" s="8"/>
      <c r="C59" s="8"/>
      <c r="D59" s="8"/>
      <c r="E59" s="8"/>
      <c r="F59" s="8"/>
      <c r="G59" s="8"/>
      <c r="H59" s="8"/>
      <c r="I59" s="8"/>
      <c r="J59" s="8"/>
      <c r="K59" s="8"/>
      <c r="L59" s="8"/>
      <c r="M59" s="8"/>
      <c r="N59" s="8"/>
      <c r="O59" s="8"/>
      <c r="P59" s="8"/>
      <c r="Q59" s="8"/>
      <c r="R59" s="8"/>
      <c r="S59" s="8"/>
      <c r="T59" s="8"/>
      <c r="U59" s="8"/>
      <c r="V59" s="8"/>
      <c r="W59" s="8"/>
      <c r="X59" s="8"/>
    </row>
    <row r="60" spans="1:24">
      <c r="A60" s="8"/>
      <c r="B60" s="8"/>
      <c r="C60" s="8"/>
      <c r="D60" s="8"/>
      <c r="E60" s="8"/>
      <c r="F60" s="8"/>
      <c r="G60" s="8"/>
      <c r="H60" s="8"/>
      <c r="I60" s="8"/>
      <c r="J60" s="8"/>
      <c r="K60" s="8"/>
      <c r="L60" s="8"/>
      <c r="M60" s="8"/>
      <c r="N60" s="8"/>
      <c r="O60" s="8"/>
      <c r="P60" s="8"/>
      <c r="Q60" s="8"/>
      <c r="R60" s="8"/>
      <c r="S60" s="8"/>
      <c r="T60" s="8"/>
      <c r="U60" s="8" t="s">
        <v>176</v>
      </c>
      <c r="V60" s="8" t="s">
        <v>458</v>
      </c>
      <c r="W60" s="8"/>
      <c r="X60" s="8"/>
    </row>
    <row r="61" spans="1:24">
      <c r="A61" s="8"/>
      <c r="B61" s="8"/>
      <c r="C61" s="8"/>
      <c r="D61" s="8"/>
      <c r="E61" s="8"/>
      <c r="F61" s="8"/>
      <c r="G61" s="8"/>
      <c r="H61" s="8"/>
      <c r="I61" s="8"/>
      <c r="J61" s="8"/>
      <c r="K61" s="8"/>
      <c r="L61" s="8"/>
      <c r="M61" s="8"/>
      <c r="N61" s="8"/>
      <c r="O61" s="8"/>
      <c r="P61" s="8"/>
      <c r="Q61" s="8"/>
      <c r="R61" s="8"/>
      <c r="S61" s="8"/>
      <c r="T61" s="8"/>
      <c r="U61" s="8" t="s">
        <v>77</v>
      </c>
      <c r="V61" s="84">
        <f t="shared" ref="V61:V66" si="0">C15</f>
        <v>0.72755862068965527</v>
      </c>
      <c r="W61" s="8"/>
      <c r="X61" s="8"/>
    </row>
    <row r="62" spans="1:24">
      <c r="A62" s="8"/>
      <c r="B62" s="8"/>
      <c r="C62" s="8"/>
      <c r="D62" s="8"/>
      <c r="E62" s="8"/>
      <c r="F62" s="8"/>
      <c r="G62" s="8"/>
      <c r="H62" s="8"/>
      <c r="I62" s="8"/>
      <c r="J62" s="8"/>
      <c r="K62" s="8"/>
      <c r="L62" s="8"/>
      <c r="M62" s="8"/>
      <c r="N62" s="8"/>
      <c r="O62" s="8"/>
      <c r="P62" s="8"/>
      <c r="Q62" s="8"/>
      <c r="R62" s="8"/>
      <c r="S62" s="8"/>
      <c r="T62" s="8"/>
      <c r="U62" s="8" t="s">
        <v>85</v>
      </c>
      <c r="V62" s="84">
        <f t="shared" si="0"/>
        <v>0.8446874179143683</v>
      </c>
      <c r="W62" s="8"/>
      <c r="X62" s="8"/>
    </row>
    <row r="63" spans="1:24">
      <c r="A63" s="8"/>
      <c r="B63" s="8"/>
      <c r="C63" s="8"/>
      <c r="D63" s="8"/>
      <c r="E63" s="8"/>
      <c r="F63" s="8"/>
      <c r="G63" s="8"/>
      <c r="H63" s="8"/>
      <c r="I63" s="8"/>
      <c r="J63" s="8"/>
      <c r="K63" s="8"/>
      <c r="L63" s="8"/>
      <c r="M63" s="8"/>
      <c r="N63" s="8"/>
      <c r="O63" s="8"/>
      <c r="P63" s="8"/>
      <c r="Q63" s="8"/>
      <c r="R63" s="8"/>
      <c r="S63" s="8"/>
      <c r="T63" s="8"/>
      <c r="U63" s="8" t="s">
        <v>92</v>
      </c>
      <c r="V63" s="84">
        <f t="shared" si="0"/>
        <v>0.78927033492822973</v>
      </c>
      <c r="W63" s="8"/>
      <c r="X63" s="8"/>
    </row>
    <row r="64" spans="1:24">
      <c r="A64" s="8"/>
      <c r="B64" s="8"/>
      <c r="C64" s="8"/>
      <c r="D64" s="8"/>
      <c r="E64" s="8"/>
      <c r="F64" s="8"/>
      <c r="G64" s="8"/>
      <c r="H64" s="8"/>
      <c r="I64" s="8"/>
      <c r="J64" s="8"/>
      <c r="K64" s="8"/>
      <c r="L64" s="8"/>
      <c r="M64" s="8"/>
      <c r="N64" s="8"/>
      <c r="O64" s="8"/>
      <c r="P64" s="8"/>
      <c r="Q64" s="8"/>
      <c r="R64" s="8"/>
      <c r="S64" s="8"/>
      <c r="T64" s="8"/>
      <c r="U64" s="8" t="s">
        <v>101</v>
      </c>
      <c r="V64" s="84">
        <f t="shared" si="0"/>
        <v>0.80607659751962413</v>
      </c>
      <c r="W64" s="8"/>
      <c r="X64" s="8"/>
    </row>
    <row r="65" spans="1:24">
      <c r="A65" s="8"/>
      <c r="B65" s="8"/>
      <c r="C65" s="8"/>
      <c r="D65" s="8"/>
      <c r="E65" s="8"/>
      <c r="F65" s="8"/>
      <c r="G65" s="8"/>
      <c r="H65" s="8"/>
      <c r="I65" s="8"/>
      <c r="J65" s="8"/>
      <c r="K65" s="8"/>
      <c r="L65" s="8"/>
      <c r="M65" s="8"/>
      <c r="N65" s="8"/>
      <c r="O65" s="8"/>
      <c r="P65" s="8"/>
      <c r="Q65" s="8"/>
      <c r="R65" s="8"/>
      <c r="S65" s="8"/>
      <c r="T65" s="8"/>
      <c r="U65" s="8" t="s">
        <v>108</v>
      </c>
      <c r="V65" s="84">
        <f t="shared" si="0"/>
        <v>0.80473076923076925</v>
      </c>
      <c r="W65" s="8"/>
      <c r="X65" s="8"/>
    </row>
    <row r="66" spans="1:24">
      <c r="A66" s="8"/>
      <c r="B66" s="8"/>
      <c r="C66" s="8"/>
      <c r="D66" s="8"/>
      <c r="E66" s="8"/>
      <c r="F66" s="8"/>
      <c r="G66" s="8"/>
      <c r="H66" s="8"/>
      <c r="I66" s="8"/>
      <c r="J66" s="8"/>
      <c r="K66" s="8"/>
      <c r="L66" s="8"/>
      <c r="M66" s="8"/>
      <c r="N66" s="8"/>
      <c r="O66" s="8"/>
      <c r="P66" s="8"/>
      <c r="Q66" s="8"/>
      <c r="R66" s="8"/>
      <c r="S66" s="8"/>
      <c r="T66" s="8"/>
      <c r="U66" s="8" t="s">
        <v>115</v>
      </c>
      <c r="V66" s="84">
        <f t="shared" si="0"/>
        <v>0.85070500557946749</v>
      </c>
      <c r="W66" s="8"/>
      <c r="X66" s="8"/>
    </row>
    <row r="67" spans="1:24">
      <c r="A67" s="8"/>
      <c r="B67" s="8"/>
      <c r="C67" s="8"/>
      <c r="D67" s="8"/>
      <c r="E67" s="8"/>
      <c r="F67" s="8"/>
      <c r="G67" s="8"/>
      <c r="H67" s="8"/>
      <c r="I67" s="8"/>
      <c r="J67" s="8"/>
      <c r="K67" s="8"/>
      <c r="L67" s="8"/>
      <c r="M67" s="8"/>
      <c r="N67" s="8"/>
      <c r="O67" s="8"/>
      <c r="P67" s="8"/>
      <c r="Q67" s="8"/>
      <c r="R67" s="8"/>
      <c r="S67" s="8"/>
      <c r="T67" s="8"/>
      <c r="U67" s="8"/>
      <c r="V67" s="8"/>
      <c r="W67" s="8"/>
      <c r="X67" s="8"/>
    </row>
    <row r="68" spans="1:24">
      <c r="A68" s="8"/>
      <c r="B68" s="8"/>
      <c r="C68" s="8"/>
      <c r="D68" s="8"/>
      <c r="E68" s="8"/>
      <c r="F68" s="8"/>
      <c r="G68" s="8"/>
      <c r="H68" s="8"/>
      <c r="I68" s="8"/>
      <c r="J68" s="8"/>
      <c r="K68" s="8"/>
      <c r="L68" s="8"/>
      <c r="M68" s="8"/>
      <c r="N68" s="8"/>
      <c r="O68" s="8"/>
      <c r="P68" s="8"/>
      <c r="Q68" s="8"/>
      <c r="R68" s="8"/>
      <c r="S68" s="8"/>
      <c r="T68" s="8"/>
      <c r="U68" s="8"/>
      <c r="V68" s="8"/>
      <c r="W68" s="8"/>
      <c r="X68" s="8"/>
    </row>
    <row r="69" spans="1:24">
      <c r="A69" s="8"/>
      <c r="B69" s="8"/>
      <c r="C69" s="8"/>
      <c r="D69" s="8"/>
      <c r="E69" s="8"/>
      <c r="F69" s="8"/>
      <c r="G69" s="8"/>
      <c r="H69" s="8"/>
      <c r="I69" s="8"/>
      <c r="J69" s="8"/>
      <c r="K69" s="8"/>
      <c r="L69" s="8"/>
      <c r="M69" s="8"/>
      <c r="N69" s="8"/>
      <c r="O69" s="8"/>
      <c r="P69" s="8"/>
      <c r="Q69" s="8"/>
      <c r="R69" s="8"/>
      <c r="S69" s="8"/>
      <c r="T69" s="8"/>
      <c r="U69" s="8" t="s">
        <v>303</v>
      </c>
      <c r="V69" s="8" t="s">
        <v>304</v>
      </c>
      <c r="W69" s="8"/>
      <c r="X69" s="8"/>
    </row>
    <row r="70" spans="1:24">
      <c r="A70" s="8"/>
      <c r="B70" s="8"/>
      <c r="C70" s="8"/>
      <c r="D70" s="8"/>
      <c r="E70" s="8"/>
      <c r="F70" s="8"/>
      <c r="G70" s="8"/>
      <c r="H70" s="8"/>
      <c r="I70" s="8"/>
      <c r="J70" s="8"/>
      <c r="K70" s="8"/>
      <c r="L70" s="8"/>
      <c r="M70" s="8"/>
      <c r="N70" s="8"/>
      <c r="O70" s="8"/>
      <c r="P70" s="8"/>
      <c r="Q70" s="8"/>
      <c r="R70" s="8"/>
      <c r="S70" s="8"/>
      <c r="T70" s="8"/>
      <c r="U70" s="8" t="s">
        <v>248</v>
      </c>
      <c r="V70" s="84">
        <f>'03_Monthly_Tracker'!B42</f>
        <v>0.77762201103611917</v>
      </c>
      <c r="W70" s="8"/>
      <c r="X70" s="8"/>
    </row>
    <row r="71" spans="1:24">
      <c r="A71" s="8"/>
      <c r="B71" s="8"/>
      <c r="C71" s="8"/>
      <c r="D71" s="8"/>
      <c r="E71" s="8"/>
      <c r="F71" s="8"/>
      <c r="G71" s="8"/>
      <c r="H71" s="8"/>
      <c r="I71" s="8"/>
      <c r="J71" s="8"/>
      <c r="K71" s="8"/>
      <c r="L71" s="8"/>
      <c r="M71" s="8"/>
      <c r="N71" s="8"/>
      <c r="O71" s="8"/>
      <c r="P71" s="8"/>
      <c r="Q71" s="8"/>
      <c r="R71" s="8"/>
      <c r="S71" s="8"/>
      <c r="T71" s="8"/>
      <c r="U71" s="8" t="s">
        <v>249</v>
      </c>
      <c r="V71" s="84">
        <f>'03_Monthly_Tracker'!C42</f>
        <v>0.77837277383073689</v>
      </c>
      <c r="W71" s="8"/>
      <c r="X71" s="8"/>
    </row>
    <row r="72" spans="1:24">
      <c r="A72" s="8"/>
      <c r="B72" s="8"/>
      <c r="C72" s="8"/>
      <c r="D72" s="8"/>
      <c r="E72" s="8"/>
      <c r="F72" s="8"/>
      <c r="G72" s="8"/>
      <c r="H72" s="8"/>
      <c r="I72" s="8"/>
      <c r="J72" s="8"/>
      <c r="K72" s="8"/>
      <c r="L72" s="8"/>
      <c r="M72" s="8"/>
      <c r="N72" s="8"/>
      <c r="O72" s="8"/>
      <c r="P72" s="8"/>
      <c r="Q72" s="8"/>
      <c r="R72" s="8"/>
      <c r="S72" s="8"/>
      <c r="T72" s="8"/>
      <c r="U72" s="8" t="s">
        <v>250</v>
      </c>
      <c r="V72" s="84">
        <f>'03_Monthly_Tracker'!D42</f>
        <v>0.78111620690238659</v>
      </c>
      <c r="W72" s="8"/>
      <c r="X72" s="8"/>
    </row>
    <row r="73" spans="1:24">
      <c r="A73" s="8"/>
      <c r="B73" s="8"/>
      <c r="C73" s="8"/>
      <c r="D73" s="8"/>
      <c r="E73" s="8"/>
      <c r="F73" s="8"/>
      <c r="G73" s="8"/>
      <c r="H73" s="8"/>
      <c r="I73" s="8"/>
      <c r="J73" s="8"/>
      <c r="K73" s="8"/>
      <c r="L73" s="8"/>
      <c r="M73" s="8"/>
      <c r="N73" s="8"/>
      <c r="O73" s="8"/>
      <c r="P73" s="8"/>
      <c r="Q73" s="8"/>
      <c r="R73" s="8"/>
      <c r="S73" s="8"/>
      <c r="T73" s="8"/>
      <c r="U73" s="8" t="s">
        <v>251</v>
      </c>
      <c r="V73" s="84">
        <f>'03_Monthly_Tracker'!E42</f>
        <v>0.78101552896974569</v>
      </c>
      <c r="W73" s="8"/>
      <c r="X73" s="8"/>
    </row>
    <row r="74" spans="1:24">
      <c r="A74" s="8"/>
      <c r="B74" s="8"/>
      <c r="C74" s="8"/>
      <c r="D74" s="8"/>
      <c r="E74" s="8"/>
      <c r="F74" s="8"/>
      <c r="G74" s="8"/>
      <c r="H74" s="8"/>
      <c r="I74" s="8"/>
      <c r="J74" s="8"/>
      <c r="K74" s="8"/>
      <c r="L74" s="8"/>
      <c r="M74" s="8"/>
      <c r="N74" s="8"/>
      <c r="O74" s="8"/>
      <c r="P74" s="8"/>
      <c r="Q74" s="8"/>
      <c r="R74" s="8"/>
      <c r="S74" s="8"/>
      <c r="T74" s="8"/>
      <c r="U74" s="8" t="s">
        <v>252</v>
      </c>
      <c r="V74" s="84">
        <f>'03_Monthly_Tracker'!F42</f>
        <v>0.78161835713834082</v>
      </c>
      <c r="W74" s="8"/>
      <c r="X74" s="8"/>
    </row>
    <row r="75" spans="1:24">
      <c r="A75" s="8"/>
      <c r="B75" s="8"/>
      <c r="C75" s="8"/>
      <c r="D75" s="8"/>
      <c r="E75" s="8"/>
      <c r="F75" s="8"/>
      <c r="G75" s="8"/>
      <c r="H75" s="8"/>
      <c r="I75" s="8"/>
      <c r="J75" s="8"/>
      <c r="K75" s="8"/>
      <c r="L75" s="8"/>
      <c r="M75" s="8"/>
      <c r="N75" s="8"/>
      <c r="O75" s="8"/>
      <c r="P75" s="8"/>
      <c r="Q75" s="8"/>
      <c r="R75" s="8"/>
      <c r="S75" s="8"/>
      <c r="T75" s="8"/>
      <c r="U75" s="8" t="s">
        <v>253</v>
      </c>
      <c r="V75" s="84">
        <f>'03_Monthly_Tracker'!G42</f>
        <v>0.78009779866873841</v>
      </c>
      <c r="W75" s="8"/>
      <c r="X75" s="8"/>
    </row>
    <row r="76" spans="1:24">
      <c r="U76" t="s">
        <v>254</v>
      </c>
      <c r="V76" s="1">
        <f>'03_Monthly_Tracker'!H42</f>
        <v>0.77939273576038437</v>
      </c>
    </row>
    <row r="77" spans="1:24">
      <c r="U77" t="s">
        <v>255</v>
      </c>
      <c r="V77" s="1">
        <f>'03_Monthly_Tracker'!I42</f>
        <v>0.78027969847900569</v>
      </c>
    </row>
    <row r="78" spans="1:24">
      <c r="U78" t="s">
        <v>256</v>
      </c>
      <c r="V78" s="1">
        <f>'03_Monthly_Tracker'!J42</f>
        <v>0.78399211878620845</v>
      </c>
    </row>
    <row r="79" spans="1:24">
      <c r="U79" t="s">
        <v>257</v>
      </c>
      <c r="V79" s="1">
        <f>'03_Monthly_Tracker'!K42</f>
        <v>0.78912756597958178</v>
      </c>
    </row>
    <row r="80" spans="1:24">
      <c r="U80" t="s">
        <v>258</v>
      </c>
      <c r="V80" s="1">
        <f>'03_Monthly_Tracker'!L42</f>
        <v>0.79118300384321139</v>
      </c>
    </row>
    <row r="81" spans="21:22">
      <c r="U81" t="s">
        <v>259</v>
      </c>
      <c r="V81" s="1">
        <f>'03_Monthly_Tracker'!M42</f>
        <v>0.79402793119017778</v>
      </c>
    </row>
  </sheetData>
  <mergeCells count="45">
    <mergeCell ref="A56:B56"/>
    <mergeCell ref="C56:D56"/>
    <mergeCell ref="E56:G56"/>
    <mergeCell ref="H56:I56"/>
    <mergeCell ref="A58:T58"/>
    <mergeCell ref="A54:B54"/>
    <mergeCell ref="C54:D54"/>
    <mergeCell ref="E54:G54"/>
    <mergeCell ref="H54:I54"/>
    <mergeCell ref="A55:B55"/>
    <mergeCell ref="C55:D55"/>
    <mergeCell ref="E55:G55"/>
    <mergeCell ref="H55:I55"/>
    <mergeCell ref="A52:B52"/>
    <mergeCell ref="C52:D52"/>
    <mergeCell ref="E52:G52"/>
    <mergeCell ref="H52:I52"/>
    <mergeCell ref="A53:B53"/>
    <mergeCell ref="C53:D53"/>
    <mergeCell ref="E53:G53"/>
    <mergeCell ref="H53:I53"/>
    <mergeCell ref="A42:J42"/>
    <mergeCell ref="A43:J48"/>
    <mergeCell ref="A50:J50"/>
    <mergeCell ref="A51:B51"/>
    <mergeCell ref="C51:D51"/>
    <mergeCell ref="E51:G51"/>
    <mergeCell ref="H51:I51"/>
    <mergeCell ref="P7:T9"/>
    <mergeCell ref="A11:T11"/>
    <mergeCell ref="A13:H13"/>
    <mergeCell ref="A22:J22"/>
    <mergeCell ref="A32:J32"/>
    <mergeCell ref="L32:T32"/>
    <mergeCell ref="A7:D9"/>
    <mergeCell ref="F6:I6"/>
    <mergeCell ref="F7:I9"/>
    <mergeCell ref="K6:N6"/>
    <mergeCell ref="K7:N9"/>
    <mergeCell ref="A1:F1"/>
    <mergeCell ref="G1:T1"/>
    <mergeCell ref="A2:T2"/>
    <mergeCell ref="A3:T3"/>
    <mergeCell ref="A6:D6"/>
    <mergeCell ref="P6:T6"/>
  </mergeCells>
  <conditionalFormatting sqref="C15:C20">
    <cfRule type="colorScale" priority="1">
      <colorScale>
        <cfvo type="min"/>
        <cfvo type="percentile" val="50"/>
        <cfvo type="max"/>
        <color rgb="FFF7DDDD"/>
        <color rgb="FFF7EACB"/>
        <color rgb="FFDCEFE5"/>
      </colorScale>
    </cfRule>
  </conditionalFormatting>
  <conditionalFormatting sqref="D24:D29">
    <cfRule type="colorScale" priority="2">
      <colorScale>
        <cfvo type="min"/>
        <cfvo type="percentile" val="50"/>
        <cfvo type="max"/>
        <color rgb="FFF7DDDD"/>
        <color rgb="FFF7EACB"/>
        <color rgb="FFDCEFE5"/>
      </colorScale>
    </cfRule>
  </conditionalFormatting>
  <conditionalFormatting sqref="H34:H39">
    <cfRule type="expression" dxfId="1" priority="3">
      <formula>H34="In Progress"</formula>
    </cfRule>
    <cfRule type="expression" dxfId="0" priority="4">
      <formula>H34="Not Started"</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00_Cover_Guide</vt:lpstr>
      <vt:lpstr>01_Business_Case</vt:lpstr>
      <vt:lpstr>02_KPI_Designer</vt:lpstr>
      <vt:lpstr>03_Monthly_Tracker</vt:lpstr>
      <vt:lpstr>04_Worked_Example</vt:lpstr>
      <vt:lpstr>05_Executive_Cockpit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2026-07-19T03:41:47Z</dcterms:modified>
</cp:coreProperties>
</file>